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A10AC8C0-57B5-9E4B-82D7-4A7001C52F47}" xr6:coauthVersionLast="47" xr6:coauthVersionMax="47" xr10:uidLastSave="{00000000-0000-0000-0000-000000000000}"/>
  <bookViews>
    <workbookView xWindow="5420" yWindow="460" windowWidth="34620" windowHeight="21140" tabRatio="500" xr2:uid="{00000000-000D-0000-FFFF-FFFF00000000}"/>
  </bookViews>
  <sheets>
    <sheet name="00_目次" sheetId="15" r:id="rId1"/>
    <sheet name="01_データ入力" sheetId="9" r:id="rId2"/>
    <sheet name="02_データ計算" sheetId="8" r:id="rId3"/>
    <sheet name="03_01_X社" sheetId="22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8" l="1"/>
  <c r="Q31" i="8"/>
  <c r="Q38" i="8"/>
  <c r="Q40" i="8"/>
  <c r="P40" i="8" s="1"/>
  <c r="Q43" i="8"/>
  <c r="Q45" i="8"/>
  <c r="M37" i="8"/>
  <c r="N38" i="8"/>
  <c r="M39" i="8"/>
  <c r="M42" i="8"/>
  <c r="M43" i="8"/>
  <c r="N43" i="8"/>
  <c r="M44" i="8"/>
  <c r="M45" i="8"/>
  <c r="O45" i="8"/>
  <c r="P45" i="8"/>
  <c r="D31" i="8"/>
  <c r="M21" i="8"/>
  <c r="M15" i="8"/>
  <c r="D9" i="8"/>
  <c r="D5" i="8"/>
  <c r="D6" i="8"/>
  <c r="D7" i="8"/>
  <c r="D8" i="8"/>
  <c r="D34" i="8" s="1"/>
  <c r="D10" i="8"/>
  <c r="D35" i="8"/>
  <c r="D12" i="8"/>
  <c r="D11" i="8"/>
  <c r="D15" i="8" s="1"/>
  <c r="M38" i="8" l="1"/>
  <c r="O40" i="8"/>
  <c r="N40" i="8"/>
  <c r="Q52" i="22"/>
  <c r="D28" i="8"/>
  <c r="P30" i="8" l="1"/>
  <c r="O30" i="8"/>
  <c r="M30" i="8"/>
  <c r="N30" i="8"/>
  <c r="M18" i="8"/>
  <c r="M16" i="8"/>
  <c r="M31" i="8" l="1"/>
  <c r="XFC126" i="22" l="1"/>
  <c r="XFC124" i="22"/>
  <c r="XFC122" i="22"/>
  <c r="XFC121" i="22"/>
  <c r="D30" i="8" l="1"/>
  <c r="D16" i="8" l="1"/>
  <c r="M7" i="8"/>
  <c r="D4" i="8"/>
  <c r="J3" i="8" s="1"/>
  <c r="L59" i="8" l="1"/>
  <c r="D17" i="8"/>
  <c r="L55" i="8"/>
  <c r="P7" i="8"/>
  <c r="O7" i="8"/>
  <c r="N7" i="8"/>
  <c r="N8" i="8"/>
  <c r="N22" i="8" s="1"/>
  <c r="M8" i="8"/>
  <c r="M40" i="8" s="1"/>
  <c r="P8" i="8"/>
  <c r="O8" i="8"/>
  <c r="O38" i="8" s="1"/>
  <c r="XFC116" i="22"/>
  <c r="M22" i="8" l="1"/>
  <c r="P22" i="8"/>
  <c r="O22" i="8"/>
  <c r="N9" i="8"/>
  <c r="M9" i="8"/>
  <c r="P9" i="8"/>
  <c r="O9" i="8"/>
  <c r="XFC120" i="22"/>
  <c r="XFC117" i="22"/>
  <c r="XFC123" i="22"/>
  <c r="XFC125" i="22"/>
  <c r="XFC119" i="22"/>
  <c r="XFC115" i="22" l="1"/>
  <c r="XFC118" i="22"/>
  <c r="D14" i="8" l="1"/>
  <c r="D21" i="8" l="1"/>
  <c r="P10" i="8" s="1"/>
  <c r="M6" i="8"/>
  <c r="O6" i="8"/>
  <c r="P6" i="8"/>
  <c r="D18" i="8"/>
  <c r="N6" i="8"/>
  <c r="N18" i="8" s="1"/>
  <c r="O10" i="8" l="1"/>
  <c r="M10" i="8"/>
  <c r="N10" i="8"/>
  <c r="D19" i="8"/>
  <c r="D22" i="8"/>
  <c r="D23" i="8" s="1"/>
  <c r="D25" i="8" s="1"/>
  <c r="N5" i="8" l="1"/>
  <c r="N11" i="8"/>
  <c r="N31" i="8" s="1"/>
  <c r="N13" i="8"/>
  <c r="P11" i="8"/>
  <c r="P31" i="8" s="1"/>
  <c r="M13" i="8"/>
  <c r="M17" i="8" s="1"/>
  <c r="M11" i="8"/>
  <c r="D24" i="8"/>
  <c r="P13" i="8"/>
  <c r="O11" i="8"/>
  <c r="O31" i="8" s="1"/>
  <c r="O13" i="8"/>
  <c r="N42" i="8" l="1"/>
  <c r="N44" i="8"/>
  <c r="N37" i="8"/>
  <c r="N39" i="8"/>
  <c r="N45" i="8"/>
  <c r="O12" i="8"/>
  <c r="O43" i="8" s="1"/>
  <c r="N17" i="8"/>
  <c r="N16" i="8"/>
  <c r="O5" i="8"/>
  <c r="P5" i="8"/>
  <c r="N15" i="8"/>
  <c r="N21" i="8" s="1"/>
  <c r="P37" i="8" l="1"/>
  <c r="P42" i="8"/>
  <c r="P44" i="8"/>
  <c r="P39" i="8"/>
  <c r="P38" i="8"/>
  <c r="O37" i="8"/>
  <c r="O42" i="8"/>
  <c r="O44" i="8"/>
  <c r="O39" i="8"/>
  <c r="P12" i="8"/>
  <c r="P43" i="8" s="1"/>
  <c r="O15" i="8"/>
  <c r="O16" i="8"/>
  <c r="P16" i="8"/>
  <c r="P15" i="8"/>
  <c r="P21" i="8" l="1"/>
  <c r="O21" i="8"/>
</calcChain>
</file>

<file path=xl/sharedStrings.xml><?xml version="1.0" encoding="utf-8"?>
<sst xmlns="http://schemas.openxmlformats.org/spreadsheetml/2006/main" count="248" uniqueCount="221">
  <si>
    <t>DPS</t>
  </si>
  <si>
    <t>EV</t>
  </si>
  <si>
    <t>EBITDA</t>
  </si>
  <si>
    <t>ICR</t>
  </si>
  <si>
    <t>ROA</t>
  </si>
  <si>
    <t>ROE</t>
  </si>
  <si>
    <t>ROIC</t>
  </si>
  <si>
    <t>WACC</t>
  </si>
  <si>
    <t>DOE</t>
  </si>
  <si>
    <t>PBR</t>
  </si>
  <si>
    <t>PER</t>
  </si>
  <si>
    <t>PSR</t>
  </si>
  <si>
    <t>CCC</t>
  </si>
  <si>
    <t>ザイマニ｜財務分析図鑑</t>
    <rPh sb="5" eb="11">
      <t xml:space="preserve">ザイムブンセキズカン </t>
    </rPh>
    <phoneticPr fontId="3"/>
  </si>
  <si>
    <t>X社</t>
    <rPh sb="1" eb="2">
      <t xml:space="preserve">シャ </t>
    </rPh>
    <phoneticPr fontId="3"/>
  </si>
  <si>
    <t>Y社</t>
    <rPh sb="1" eb="2">
      <t xml:space="preserve">シャ </t>
    </rPh>
    <phoneticPr fontId="3"/>
  </si>
  <si>
    <t>Z社</t>
    <rPh sb="1" eb="2">
      <t xml:space="preserve">シャ </t>
    </rPh>
    <phoneticPr fontId="3"/>
  </si>
  <si>
    <t>分析対象年</t>
  </si>
  <si>
    <t>証券コード</t>
  </si>
  <si>
    <t>年度開始日</t>
  </si>
  <si>
    <t>年度終了日</t>
  </si>
  <si>
    <t>決算月</t>
  </si>
  <si>
    <t>会計基準</t>
  </si>
  <si>
    <t>新市場区分</t>
  </si>
  <si>
    <t>業種</t>
  </si>
  <si>
    <t>資産合計</t>
  </si>
  <si>
    <t>流動資産</t>
  </si>
  <si>
    <t>当座資産</t>
  </si>
  <si>
    <t>現金及び預金</t>
  </si>
  <si>
    <t>売上債権</t>
  </si>
  <si>
    <t>棚卸資産</t>
  </si>
  <si>
    <t>固定資産</t>
  </si>
  <si>
    <t>負債合計</t>
  </si>
  <si>
    <t>流動負債</t>
  </si>
  <si>
    <t>仕入債務</t>
  </si>
  <si>
    <t>固定負債</t>
  </si>
  <si>
    <t>有利子負債</t>
  </si>
  <si>
    <t>純資産合計</t>
  </si>
  <si>
    <t>株主資本</t>
  </si>
  <si>
    <t>自己資本</t>
  </si>
  <si>
    <t>売上高</t>
  </si>
  <si>
    <t>売上原価</t>
  </si>
  <si>
    <t>売上総利益</t>
  </si>
  <si>
    <t>販管費</t>
  </si>
  <si>
    <t>営業利益</t>
  </si>
  <si>
    <t>営業外収益</t>
  </si>
  <si>
    <t>営業外費用</t>
  </si>
  <si>
    <t>受取利息</t>
  </si>
  <si>
    <t>支払利息</t>
  </si>
  <si>
    <t>経常利益</t>
  </si>
  <si>
    <t>特別利益</t>
  </si>
  <si>
    <t>特別損失</t>
  </si>
  <si>
    <t>法人税等</t>
  </si>
  <si>
    <t>当期純利益</t>
  </si>
  <si>
    <t>営業CF</t>
  </si>
  <si>
    <t>減価償却費</t>
  </si>
  <si>
    <t>配当金支払額</t>
  </si>
  <si>
    <t>投資CF</t>
  </si>
  <si>
    <t>財務CF</t>
  </si>
  <si>
    <t>株価</t>
  </si>
  <si>
    <t>発行済株式数</t>
  </si>
  <si>
    <t>留保利益</t>
  </si>
  <si>
    <t>運転資本</t>
  </si>
  <si>
    <t>投下資本</t>
  </si>
  <si>
    <t>損益分岐点売上高</t>
  </si>
  <si>
    <t>事業利益</t>
  </si>
  <si>
    <t>実効税率</t>
  </si>
  <si>
    <t>負債コスト</t>
  </si>
  <si>
    <t>株主資本コスト</t>
  </si>
  <si>
    <t>時価総額</t>
  </si>
  <si>
    <t>流動比率</t>
  </si>
  <si>
    <t>当座比率</t>
  </si>
  <si>
    <t>自己資本比率</t>
  </si>
  <si>
    <t>固定比率</t>
  </si>
  <si>
    <t>固定長期適合率</t>
  </si>
  <si>
    <t>ギアリング比率</t>
  </si>
  <si>
    <t>DEレシオ</t>
  </si>
  <si>
    <t>財務レバレッジ</t>
  </si>
  <si>
    <t>総資本留保利益率</t>
  </si>
  <si>
    <t>損益分岐点比率</t>
  </si>
  <si>
    <t>売上高原価率</t>
  </si>
  <si>
    <t>売上総利益率</t>
  </si>
  <si>
    <t>売上高販管費率</t>
  </si>
  <si>
    <t>売上高営業利益率</t>
  </si>
  <si>
    <t>売上高金利負担率</t>
  </si>
  <si>
    <t>売上高経常利益率</t>
  </si>
  <si>
    <t>売上高当期純利益率</t>
  </si>
  <si>
    <t>総資本税引前当期純利益率</t>
  </si>
  <si>
    <t>配当性向</t>
  </si>
  <si>
    <t>配当利回り</t>
  </si>
  <si>
    <t>EV/EBITDA倍率</t>
  </si>
  <si>
    <t>総資産回転率</t>
  </si>
  <si>
    <t>固定資産回転率</t>
  </si>
  <si>
    <t>投下資本回転率</t>
  </si>
  <si>
    <t>売上債権回転期間</t>
  </si>
  <si>
    <t>棚卸資産回転期間</t>
  </si>
  <si>
    <t>仕入債務回転期間</t>
  </si>
  <si>
    <t>分析対象年</t>
    <rPh sb="0" eb="5">
      <t xml:space="preserve">ブンセキタイショウネン </t>
    </rPh>
    <phoneticPr fontId="3"/>
  </si>
  <si>
    <t>売上高</t>
    <rPh sb="0" eb="3">
      <t xml:space="preserve">ウリアゲダカ </t>
    </rPh>
    <phoneticPr fontId="3"/>
  </si>
  <si>
    <t>営業利益</t>
    <rPh sb="0" eb="4">
      <t xml:space="preserve">エイギョウリエキ </t>
    </rPh>
    <phoneticPr fontId="3"/>
  </si>
  <si>
    <t>単位</t>
    <rPh sb="0" eb="2">
      <t xml:space="preserve">タンイ </t>
    </rPh>
    <phoneticPr fontId="3"/>
  </si>
  <si>
    <t>営業外損益</t>
  </si>
  <si>
    <t>特別損益</t>
  </si>
  <si>
    <t>税引前利益</t>
  </si>
  <si>
    <t>英語表記会社名</t>
    <phoneticPr fontId="3"/>
  </si>
  <si>
    <t>英語表記会社名/新上場区分/業種/分析対象年</t>
    <rPh sb="0" eb="5">
      <t xml:space="preserve">シンジョウジョウクブン </t>
    </rPh>
    <rPh sb="6" eb="9">
      <t xml:space="preserve">ギョウシュ </t>
    </rPh>
    <rPh sb="10" eb="15">
      <t xml:space="preserve">ブンセキタイショウネン </t>
    </rPh>
    <phoneticPr fontId="3"/>
  </si>
  <si>
    <t>グラフ上単位</t>
    <rPh sb="4" eb="6">
      <t xml:space="preserve">タンイ </t>
    </rPh>
    <phoneticPr fontId="3"/>
  </si>
  <si>
    <t>● 01_データ入力</t>
    <phoneticPr fontId="3"/>
  </si>
  <si>
    <t>● 02_データ計算</t>
    <phoneticPr fontId="3"/>
  </si>
  <si>
    <t>● 03_01_X社</t>
    <phoneticPr fontId="3"/>
  </si>
  <si>
    <t>● 03_02_Y社</t>
    <phoneticPr fontId="3"/>
  </si>
  <si>
    <t>● 03_03_Z社</t>
    <phoneticPr fontId="3"/>
  </si>
  <si>
    <t>● 04_01_XY社</t>
    <phoneticPr fontId="3"/>
  </si>
  <si>
    <t>● 04_02_XYZ社</t>
    <phoneticPr fontId="3"/>
  </si>
  <si>
    <t>目次</t>
    <rPh sb="0" eb="2">
      <t xml:space="preserve">モクジ </t>
    </rPh>
    <phoneticPr fontId="3"/>
  </si>
  <si>
    <t>分析対象企業の財務データを入力するシート</t>
    <rPh sb="7" eb="9">
      <t xml:space="preserve">ザイム </t>
    </rPh>
    <phoneticPr fontId="3"/>
  </si>
  <si>
    <t>変動費率</t>
    <rPh sb="0" eb="4">
      <t xml:space="preserve">ヘンドウヒリツ </t>
    </rPh>
    <phoneticPr fontId="3"/>
  </si>
  <si>
    <t>固定費</t>
    <rPh sb="0" eb="3">
      <t xml:space="preserve">コテイヒ </t>
    </rPh>
    <phoneticPr fontId="3"/>
  </si>
  <si>
    <t>限界利益率</t>
    <rPh sb="0" eb="5">
      <t xml:space="preserve">ゲンカイリエキリツ </t>
    </rPh>
    <phoneticPr fontId="3"/>
  </si>
  <si>
    <t>安全余裕率</t>
    <rPh sb="0" eb="5">
      <t xml:space="preserve">アンゼンヨユウリツ </t>
    </rPh>
    <phoneticPr fontId="3"/>
  </si>
  <si>
    <t>変動費</t>
    <rPh sb="0" eb="3">
      <t xml:space="preserve">ヘンドウヒ </t>
    </rPh>
    <phoneticPr fontId="3"/>
  </si>
  <si>
    <t>限界利益</t>
    <rPh sb="0" eb="4">
      <t xml:space="preserve">ゲンカイリエキ </t>
    </rPh>
    <phoneticPr fontId="3"/>
  </si>
  <si>
    <t>総費用</t>
    <rPh sb="0" eb="3">
      <t xml:space="preserve">ソウヒヨウ </t>
    </rPh>
    <phoneticPr fontId="3"/>
  </si>
  <si>
    <t>損益分岐点比率</t>
    <rPh sb="0" eb="1">
      <t xml:space="preserve">ソンエキブンキテンヒリツ </t>
    </rPh>
    <phoneticPr fontId="3"/>
  </si>
  <si>
    <t>固定費</t>
    <rPh sb="0" eb="3">
      <t xml:space="preserve">コテイヒセン </t>
    </rPh>
    <phoneticPr fontId="3"/>
  </si>
  <si>
    <t>変動費・変動利益</t>
    <rPh sb="0" eb="3">
      <t xml:space="preserve">ヘンドウヒ </t>
    </rPh>
    <rPh sb="4" eb="8">
      <t xml:space="preserve">ヘンドウリエキ </t>
    </rPh>
    <phoneticPr fontId="3"/>
  </si>
  <si>
    <t>限界利益</t>
    <rPh sb="0" eb="2">
      <t xml:space="preserve">ゲンカイ </t>
    </rPh>
    <rPh sb="2" eb="4">
      <t xml:space="preserve">ヘンドウリエキ </t>
    </rPh>
    <phoneticPr fontId="3"/>
  </si>
  <si>
    <t>02｜SON-EKI</t>
    <phoneticPr fontId="3"/>
  </si>
  <si>
    <t>必要データ</t>
    <rPh sb="0" eb="2">
      <t xml:space="preserve">ヒツヨウデータシュウ </t>
    </rPh>
    <phoneticPr fontId="3"/>
  </si>
  <si>
    <t>売上原価</t>
    <rPh sb="0" eb="3">
      <t xml:space="preserve">ウリアゲゲンカ </t>
    </rPh>
    <phoneticPr fontId="3"/>
  </si>
  <si>
    <t>販管費</t>
    <rPh sb="0" eb="1">
      <t xml:space="preserve">ハンカンヒ </t>
    </rPh>
    <phoneticPr fontId="3"/>
  </si>
  <si>
    <t>変動費率</t>
    <rPh sb="0" eb="1">
      <t xml:space="preserve">ヘンドウヒリツ </t>
    </rPh>
    <phoneticPr fontId="3"/>
  </si>
  <si>
    <t>限界利益率</t>
    <rPh sb="0" eb="1">
      <t xml:space="preserve">ゲンカイリエキリツ </t>
    </rPh>
    <phoneticPr fontId="3"/>
  </si>
  <si>
    <t>損益分岐点売上高</t>
    <rPh sb="0" eb="5">
      <t xml:space="preserve">ソンエキブンキテン </t>
    </rPh>
    <rPh sb="5" eb="8">
      <t xml:space="preserve">ウリアゲダカ </t>
    </rPh>
    <phoneticPr fontId="3"/>
  </si>
  <si>
    <t>損益分金点比率</t>
    <rPh sb="0" eb="1">
      <t xml:space="preserve">ソンエキブンキンテンヒリツ </t>
    </rPh>
    <phoneticPr fontId="3"/>
  </si>
  <si>
    <t>グラフ横軸値</t>
    <rPh sb="3" eb="5">
      <t xml:space="preserve">ヨコジク </t>
    </rPh>
    <rPh sb="5" eb="6">
      <t xml:space="preserve">アタイ </t>
    </rPh>
    <phoneticPr fontId="3"/>
  </si>
  <si>
    <t>売上高位置</t>
    <rPh sb="0" eb="3">
      <t xml:space="preserve">ウリアゲダカイチ </t>
    </rPh>
    <rPh sb="3" eb="5">
      <t>①②③④⑤⑥⑦⑧⑨</t>
    </rPh>
    <phoneticPr fontId="3"/>
  </si>
  <si>
    <t>売上高線</t>
    <rPh sb="0" eb="3">
      <t xml:space="preserve">ウリアゲダカセン </t>
    </rPh>
    <rPh sb="3" eb="4">
      <t xml:space="preserve">セン </t>
    </rPh>
    <phoneticPr fontId="3"/>
  </si>
  <si>
    <t>総費用</t>
    <rPh sb="0" eb="1">
      <t xml:space="preserve">ソウヒヨウ </t>
    </rPh>
    <phoneticPr fontId="3"/>
  </si>
  <si>
    <t>損益分岐点+変動費</t>
    <rPh sb="0" eb="1">
      <t xml:space="preserve">ソンエキブンキテン </t>
    </rPh>
    <rPh sb="6" eb="9">
      <t xml:space="preserve">ヘンドウヒ </t>
    </rPh>
    <phoneticPr fontId="3"/>
  </si>
  <si>
    <t>損益分岐点</t>
    <phoneticPr fontId="3"/>
  </si>
  <si>
    <t>営業利益黒字領域</t>
    <rPh sb="0" eb="4">
      <t xml:space="preserve">エイギョウリエキ </t>
    </rPh>
    <rPh sb="4" eb="8">
      <t xml:space="preserve">クロジリョウイキ </t>
    </rPh>
    <phoneticPr fontId="3"/>
  </si>
  <si>
    <t>営業利益赤字領域</t>
    <rPh sb="0" eb="1">
      <t xml:space="preserve">エイギョウリエキ </t>
    </rPh>
    <rPh sb="4" eb="8">
      <t xml:space="preserve">アカジリョウイキ </t>
    </rPh>
    <phoneticPr fontId="3"/>
  </si>
  <si>
    <t>損益分岐点領域</t>
    <rPh sb="0" eb="5">
      <t>ソンエキブ</t>
    </rPh>
    <rPh sb="5" eb="7">
      <t xml:space="preserve">リョウイキ </t>
    </rPh>
    <phoneticPr fontId="3"/>
  </si>
  <si>
    <t>売上高領域</t>
    <rPh sb="0" eb="5">
      <t xml:space="preserve">ウリアゲダカリョウイキ </t>
    </rPh>
    <phoneticPr fontId="3"/>
  </si>
  <si>
    <t>安全余裕率｜業種中央値</t>
    <rPh sb="0" eb="5">
      <t xml:space="preserve">アンゼンヨユウリツ </t>
    </rPh>
    <rPh sb="6" eb="11">
      <t xml:space="preserve">ギョウシュチュウオウチ </t>
    </rPh>
    <phoneticPr fontId="3"/>
  </si>
  <si>
    <t>安全余裕率｜上場企業中央値</t>
    <rPh sb="0" eb="1">
      <t>アンゼン</t>
    </rPh>
    <rPh sb="5" eb="6">
      <t>｜</t>
    </rPh>
    <rPh sb="6" eb="13">
      <t xml:space="preserve">ジョウジョウキギョウチュウオウチ </t>
    </rPh>
    <phoneticPr fontId="3"/>
  </si>
  <si>
    <t>損益分岐点比率</t>
    <rPh sb="0" eb="5">
      <t>ソンエキブ</t>
    </rPh>
    <rPh sb="5" eb="7">
      <t xml:space="preserve">ヒリツ </t>
    </rPh>
    <phoneticPr fontId="3"/>
  </si>
  <si>
    <t>上場企業中央値</t>
    <rPh sb="0" eb="4">
      <t xml:space="preserve">ジョウジョウキギョウ </t>
    </rPh>
    <rPh sb="4" eb="7">
      <t xml:space="preserve">チュウオウチ </t>
    </rPh>
    <phoneticPr fontId="3"/>
  </si>
  <si>
    <t>損益分岐点図</t>
    <rPh sb="0" eb="6">
      <t xml:space="preserve">ソンエキブンキテンズ </t>
    </rPh>
    <phoneticPr fontId="3"/>
  </si>
  <si>
    <t>安全余裕率</t>
    <rPh sb="0" eb="5">
      <t>アンゼンヨ</t>
    </rPh>
    <phoneticPr fontId="3"/>
  </si>
  <si>
    <t>企業数</t>
    <phoneticPr fontId="3"/>
  </si>
  <si>
    <t>全業種</t>
    <phoneticPr fontId="3"/>
  </si>
  <si>
    <t>水産・農林業</t>
    <phoneticPr fontId="3"/>
  </si>
  <si>
    <t>卸売業</t>
    <phoneticPr fontId="3"/>
  </si>
  <si>
    <t>食料品</t>
    <phoneticPr fontId="3"/>
  </si>
  <si>
    <t>建設業</t>
    <phoneticPr fontId="3"/>
  </si>
  <si>
    <t>非鉄金属</t>
    <phoneticPr fontId="3"/>
  </si>
  <si>
    <t>鉱業</t>
    <phoneticPr fontId="3"/>
  </si>
  <si>
    <t>機械</t>
    <phoneticPr fontId="3"/>
  </si>
  <si>
    <t>サービス業</t>
    <phoneticPr fontId="3"/>
  </si>
  <si>
    <t>金属製品</t>
    <phoneticPr fontId="3"/>
  </si>
  <si>
    <t>情報・通信業</t>
    <phoneticPr fontId="3"/>
  </si>
  <si>
    <t>医薬品</t>
    <phoneticPr fontId="3"/>
  </si>
  <si>
    <t>不動産業</t>
    <phoneticPr fontId="3"/>
  </si>
  <si>
    <t>陸運業</t>
    <phoneticPr fontId="3"/>
  </si>
  <si>
    <t>小売業</t>
    <phoneticPr fontId="3"/>
  </si>
  <si>
    <t>化学</t>
    <phoneticPr fontId="3"/>
  </si>
  <si>
    <t>繊維製品</t>
    <phoneticPr fontId="3"/>
  </si>
  <si>
    <t>電気機器</t>
    <phoneticPr fontId="3"/>
  </si>
  <si>
    <t>ガラス・土石製品</t>
    <phoneticPr fontId="3"/>
  </si>
  <si>
    <t>輸送用機器</t>
    <phoneticPr fontId="3"/>
  </si>
  <si>
    <t>石油・石炭製品</t>
    <phoneticPr fontId="3"/>
  </si>
  <si>
    <t>パルプ・紙</t>
    <phoneticPr fontId="3"/>
  </si>
  <si>
    <t>その他製品</t>
    <phoneticPr fontId="3"/>
  </si>
  <si>
    <t>精密機器</t>
    <phoneticPr fontId="3"/>
  </si>
  <si>
    <t>ゴム製品</t>
    <phoneticPr fontId="3"/>
  </si>
  <si>
    <t>鉄鋼</t>
    <phoneticPr fontId="3"/>
  </si>
  <si>
    <t>倉庫・運輸関連</t>
    <phoneticPr fontId="3"/>
  </si>
  <si>
    <t>海運業</t>
    <phoneticPr fontId="3"/>
  </si>
  <si>
    <t>空運業</t>
    <phoneticPr fontId="3"/>
  </si>
  <si>
    <t>電気・ガス業</t>
    <phoneticPr fontId="3"/>
  </si>
  <si>
    <t>安全余裕率中央値</t>
    <rPh sb="0" eb="8">
      <t xml:space="preserve">アンゼンヨユウリツチュウオウチ </t>
    </rPh>
    <phoneticPr fontId="3"/>
  </si>
  <si>
    <t>グラフ出力用データ</t>
    <rPh sb="3" eb="6">
      <t xml:space="preserve">シュツリョクヨウ </t>
    </rPh>
    <phoneticPr fontId="3"/>
  </si>
  <si>
    <t>証券コード</t>
    <rPh sb="0" eb="2">
      <t xml:space="preserve">ショウケンバンゴウ </t>
    </rPh>
    <phoneticPr fontId="3"/>
  </si>
  <si>
    <t>02｜SON-EKIの使い方→</t>
    <rPh sb="11" eb="12">
      <t xml:space="preserve">ツカイカタ </t>
    </rPh>
    <phoneticPr fontId="3"/>
  </si>
  <si>
    <t>グラフで出力される値を計算するシート</t>
    <phoneticPr fontId="3"/>
  </si>
  <si>
    <t>X社の損益分岐点関連グラフが出力されるシート</t>
    <rPh sb="3" eb="8">
      <t xml:space="preserve">ソンエキブンキテン </t>
    </rPh>
    <rPh sb="8" eb="10">
      <t xml:space="preserve">カンレングラフ </t>
    </rPh>
    <phoneticPr fontId="3"/>
  </si>
  <si>
    <t>Y社の損益分岐点関連グラフが出力されるシート</t>
    <phoneticPr fontId="3"/>
  </si>
  <si>
    <t>Z社の損益分岐点関連グラフが出力されるシート</t>
    <phoneticPr fontId="3"/>
  </si>
  <si>
    <t>X社とY社の損益分岐点関連グラフが出力されるシート</t>
    <phoneticPr fontId="3"/>
  </si>
  <si>
    <t>X社・Y社・Z社の損益分岐点関連グラフが出力されるシート</t>
    <phoneticPr fontId="3"/>
  </si>
  <si>
    <t>https://zaimani.com/plus/excel/02-son-eki/</t>
    <phoneticPr fontId="3"/>
  </si>
  <si>
    <t>日本</t>
  </si>
  <si>
    <t>プライム</t>
  </si>
  <si>
    <t>英語表記会社名</t>
  </si>
  <si>
    <t>有形固定資産</t>
  </si>
  <si>
    <t>NOPAT</t>
  </si>
  <si>
    <t>従業員数</t>
  </si>
  <si>
    <t>一人当たり売上高</t>
  </si>
  <si>
    <t>一人当たり営業利益</t>
  </si>
  <si>
    <t>一人当たり営業CF</t>
  </si>
  <si>
    <t>一日当たり売上高</t>
  </si>
  <si>
    <t>一日当たり売上原価</t>
  </si>
  <si>
    <t>安全余裕率</t>
  </si>
  <si>
    <t>EBITDA負債倍率</t>
  </si>
  <si>
    <t>CFROI</t>
  </si>
  <si>
    <t>CFマージン</t>
  </si>
  <si>
    <t>EBITDAマージン</t>
  </si>
  <si>
    <t>EVAスプレッド</t>
  </si>
  <si>
    <t>EPS</t>
  </si>
  <si>
    <t>株式益回り</t>
  </si>
  <si>
    <t>PCFR</t>
  </si>
  <si>
    <t>ミックス係数</t>
  </si>
  <si>
    <t>有形固定資産回転率</t>
  </si>
  <si>
    <t>資本生産性</t>
  </si>
  <si>
    <t>株式会社ニトリホールディングス</t>
  </si>
  <si>
    <t>2月</t>
  </si>
  <si>
    <t>小売業</t>
  </si>
  <si>
    <t>Nitori Holdings Co., Ltd.</t>
  </si>
  <si>
    <t>→ 全機能が解放される製品版はこちら｜note</t>
    <rPh sb="2" eb="5">
      <t xml:space="preserve">ゼンキノウガ </t>
    </rPh>
    <rPh sb="6" eb="8">
      <t xml:space="preserve">カイホウサレル </t>
    </rPh>
    <rPh sb="11" eb="14">
      <t xml:space="preserve">セイヒンバン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</si>
</sst>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0.00_ "/>
    <numFmt numFmtId="181" formatCode="#,##0.0_);[Red]\(#,##0.0\)"/>
    <numFmt numFmtId="182" formatCode="0.0_);[Red]\(0.0\)"/>
    <numFmt numFmtId="183" formatCode="0.0_ "/>
    <numFmt numFmtId="184" formatCode="0.0%"/>
    <numFmt numFmtId="185" formatCode="#,##0.0_ "/>
    <numFmt numFmtId="186" formatCode="0_ "/>
  </numFmts>
  <fonts count="19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4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u/>
      <sz val="12"/>
      <color rgb="FF1DA0F2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FF00"/>
      <name val="ＭＳ Ｐゴシック"/>
      <family val="2"/>
      <charset val="128"/>
      <scheme val="minor"/>
    </font>
    <font>
      <b/>
      <u/>
      <sz val="12"/>
      <color rgb="FF00B0F0"/>
      <name val="ＭＳ Ｐゴシック"/>
      <family val="2"/>
      <charset val="128"/>
      <scheme val="minor"/>
    </font>
    <font>
      <strike/>
      <sz val="12"/>
      <color theme="0"/>
      <name val="ＭＳ Ｐゴシック"/>
      <family val="2"/>
      <charset val="128"/>
      <scheme val="minor"/>
    </font>
    <font>
      <strike/>
      <u/>
      <sz val="12"/>
      <color rgb="FF1DA0F2"/>
      <name val="ＭＳ Ｐゴシック"/>
      <family val="2"/>
      <charset val="128"/>
      <scheme val="minor"/>
    </font>
    <font>
      <u/>
      <sz val="12"/>
      <color rgb="FF00B0F0"/>
      <name val="ＭＳ Ｐゴシック"/>
      <family val="2"/>
      <charset val="128"/>
      <scheme val="minor"/>
    </font>
    <font>
      <sz val="14"/>
      <color theme="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3FF"/>
        <bgColor indexed="64"/>
      </patternFill>
    </fill>
  </fills>
  <borders count="1">
    <border>
      <left/>
      <right/>
      <top/>
      <bottom/>
      <diagonal/>
    </border>
  </borders>
  <cellStyleXfs count="1557">
    <xf numFmtId="0" fontId="0" fillId="0" borderId="0"/>
    <xf numFmtId="0" fontId="2" fillId="0" borderId="0">
      <alignment vertical="center"/>
    </xf>
    <xf numFmtId="0" fontId="1" fillId="0" borderId="0"/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/>
    <xf numFmtId="0" fontId="0" fillId="3" borderId="0" xfId="0" applyFont="1" applyFill="1" applyAlignment="1" applyProtection="1">
      <alignment vertical="center"/>
      <protection locked="0"/>
    </xf>
    <xf numFmtId="0" fontId="0" fillId="3" borderId="0" xfId="0" applyFont="1" applyFill="1" applyProtection="1">
      <protection locked="0"/>
    </xf>
    <xf numFmtId="0" fontId="8" fillId="0" borderId="0" xfId="907" applyFont="1"/>
    <xf numFmtId="0" fontId="7" fillId="2" borderId="0" xfId="0" applyFont="1" applyFill="1"/>
    <xf numFmtId="0" fontId="7" fillId="0" borderId="0" xfId="0" applyFont="1" applyAlignment="1">
      <alignment horizontal="right"/>
    </xf>
    <xf numFmtId="177" fontId="7" fillId="0" borderId="0" xfId="0" applyNumberFormat="1" applyFont="1"/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4" fillId="3" borderId="0" xfId="907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1" fillId="5" borderId="0" xfId="907" applyFont="1" applyFill="1"/>
    <xf numFmtId="178" fontId="9" fillId="5" borderId="0" xfId="0" applyNumberFormat="1" applyFont="1" applyFill="1"/>
    <xf numFmtId="176" fontId="9" fillId="5" borderId="0" xfId="0" applyNumberFormat="1" applyFont="1" applyFill="1"/>
    <xf numFmtId="179" fontId="9" fillId="5" borderId="0" xfId="0" applyNumberFormat="1" applyFont="1" applyFill="1"/>
    <xf numFmtId="181" fontId="9" fillId="5" borderId="0" xfId="0" applyNumberFormat="1" applyFont="1" applyFill="1"/>
    <xf numFmtId="182" fontId="9" fillId="5" borderId="0" xfId="0" applyNumberFormat="1" applyFont="1" applyFill="1"/>
    <xf numFmtId="180" fontId="9" fillId="5" borderId="0" xfId="0" applyNumberFormat="1" applyFont="1" applyFill="1"/>
    <xf numFmtId="183" fontId="9" fillId="5" borderId="0" xfId="0" applyNumberFormat="1" applyFont="1" applyFill="1"/>
    <xf numFmtId="184" fontId="9" fillId="5" borderId="0" xfId="0" applyNumberFormat="1" applyFont="1" applyFill="1"/>
    <xf numFmtId="176" fontId="12" fillId="5" borderId="0" xfId="0" applyNumberFormat="1" applyFont="1" applyFill="1"/>
    <xf numFmtId="0" fontId="13" fillId="5" borderId="0" xfId="0" applyFont="1" applyFill="1"/>
    <xf numFmtId="179" fontId="13" fillId="5" borderId="0" xfId="0" applyNumberFormat="1" applyFont="1" applyFill="1"/>
    <xf numFmtId="0" fontId="7" fillId="2" borderId="0" xfId="0" applyFont="1" applyFill="1" applyAlignment="1">
      <alignment horizontal="lef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/>
    <xf numFmtId="0" fontId="7" fillId="0" borderId="0" xfId="0" applyFont="1" applyAlignment="1">
      <alignment horizontal="center"/>
    </xf>
    <xf numFmtId="181" fontId="7" fillId="2" borderId="0" xfId="0" applyNumberFormat="1" applyFont="1" applyFill="1"/>
    <xf numFmtId="179" fontId="7" fillId="2" borderId="0" xfId="0" applyNumberFormat="1" applyFont="1" applyFill="1"/>
    <xf numFmtId="0" fontId="7" fillId="6" borderId="0" xfId="0" applyFont="1" applyFill="1"/>
    <xf numFmtId="177" fontId="7" fillId="6" borderId="0" xfId="0" applyNumberFormat="1" applyFont="1" applyFill="1"/>
    <xf numFmtId="176" fontId="7" fillId="2" borderId="0" xfId="0" applyNumberFormat="1" applyFont="1" applyFill="1"/>
    <xf numFmtId="179" fontId="7" fillId="0" borderId="0" xfId="0" applyNumberFormat="1" applyFont="1"/>
    <xf numFmtId="179" fontId="7" fillId="6" borderId="0" xfId="0" applyNumberFormat="1" applyFont="1" applyFill="1"/>
    <xf numFmtId="181" fontId="7" fillId="0" borderId="0" xfId="0" applyNumberFormat="1" applyFont="1"/>
    <xf numFmtId="184" fontId="7" fillId="2" borderId="0" xfId="0" applyNumberFormat="1" applyFont="1" applyFill="1"/>
    <xf numFmtId="176" fontId="7" fillId="4" borderId="0" xfId="0" applyNumberFormat="1" applyFont="1" applyFill="1" applyAlignment="1">
      <alignment horizontal="right"/>
    </xf>
    <xf numFmtId="0" fontId="8" fillId="0" borderId="0" xfId="907" applyFont="1" applyAlignment="1">
      <alignment horizontal="right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2" borderId="0" xfId="0" applyFont="1" applyFill="1" applyAlignment="1">
      <alignment horizontal="right"/>
    </xf>
    <xf numFmtId="0" fontId="8" fillId="0" borderId="0" xfId="907" applyFont="1" applyFill="1"/>
    <xf numFmtId="0" fontId="7" fillId="0" borderId="0" xfId="0" applyFont="1" applyFill="1" applyAlignment="1">
      <alignment horizontal="center"/>
    </xf>
    <xf numFmtId="14" fontId="0" fillId="0" borderId="0" xfId="0" applyNumberFormat="1" applyAlignment="1">
      <alignment vertical="center"/>
    </xf>
    <xf numFmtId="181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0" fontId="7" fillId="7" borderId="0" xfId="0" applyFont="1" applyFill="1"/>
    <xf numFmtId="177" fontId="7" fillId="7" borderId="0" xfId="0" applyNumberFormat="1" applyFont="1" applyFill="1" applyAlignment="1">
      <alignment horizontal="right"/>
    </xf>
    <xf numFmtId="0" fontId="15" fillId="5" borderId="0" xfId="0" applyFont="1" applyFill="1"/>
    <xf numFmtId="0" fontId="16" fillId="5" borderId="0" xfId="907" applyFont="1" applyFill="1"/>
    <xf numFmtId="0" fontId="14" fillId="5" borderId="0" xfId="0" applyFont="1" applyFill="1" applyAlignment="1">
      <alignment horizontal="right"/>
    </xf>
    <xf numFmtId="0" fontId="17" fillId="5" borderId="0" xfId="907" applyFont="1" applyFill="1" applyAlignment="1">
      <alignment horizontal="right"/>
    </xf>
    <xf numFmtId="177" fontId="18" fillId="6" borderId="0" xfId="0" applyNumberFormat="1" applyFont="1" applyFill="1"/>
    <xf numFmtId="0" fontId="18" fillId="6" borderId="0" xfId="0" applyFont="1" applyFill="1"/>
  </cellXfs>
  <cellStyles count="1557">
    <cellStyle name="パーセント 2" xfId="3" xr:uid="{00000000-0005-0000-0000-000000000000}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/>
    <cellStyle name="桁区切り 2" xfId="4" xr:uid="{00000000-0005-0000-0000-0000BE010000}"/>
    <cellStyle name="標準" xfId="0" builtinId="0"/>
    <cellStyle name="標準 2" xfId="1" xr:uid="{00000000-0005-0000-0000-0000C0010000}"/>
    <cellStyle name="標準 2 2" xfId="2" xr:uid="{00000000-0005-0000-0000-0000C1010000}"/>
    <cellStyle name="標準 3" xfId="5" xr:uid="{00000000-0005-0000-0000-0000C2010000}"/>
    <cellStyle name="標準 4" xfId="908" xr:uid="{00000000-0005-0000-0000-0000C301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7" builtinId="9" hidden="1"/>
    <cellStyle name="表示済みのハイパーリンク" xfId="178" builtinId="9" hidden="1"/>
    <cellStyle name="表示済みのハイパーリンク" xfId="179" builtinId="9" hidden="1"/>
    <cellStyle name="表示済みのハイパーリンク" xfId="180" builtinId="9" hidden="1"/>
    <cellStyle name="表示済みのハイパーリンク" xfId="181" builtinId="9" hidden="1"/>
    <cellStyle name="表示済みのハイパーリンク" xfId="182" builtinId="9" hidden="1"/>
    <cellStyle name="表示済みのハイパーリンク" xfId="183" builtinId="9" hidden="1"/>
    <cellStyle name="表示済みのハイパーリンク" xfId="184" builtinId="9" hidden="1"/>
    <cellStyle name="表示済みのハイパーリンク" xfId="185" builtinId="9" hidden="1"/>
    <cellStyle name="表示済みのハイパーリンク" xfId="186" builtinId="9" hidden="1"/>
    <cellStyle name="表示済みのハイパーリンク" xfId="187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9" builtinId="9" hidden="1"/>
    <cellStyle name="表示済みのハイパーリンク" xfId="910" builtinId="9" hidden="1"/>
    <cellStyle name="表示済みのハイパーリンク" xfId="911" builtinId="9" hidden="1"/>
    <cellStyle name="表示済みのハイパーリンク" xfId="912" builtinId="9" hidden="1"/>
    <cellStyle name="表示済みのハイパーリンク" xfId="913" builtinId="9" hidden="1"/>
    <cellStyle name="表示済みのハイパーリンク" xfId="914" builtinId="9" hidden="1"/>
    <cellStyle name="表示済みのハイパーリンク" xfId="915" builtinId="9" hidden="1"/>
    <cellStyle name="表示済みのハイパーリンク" xfId="916" builtinId="9" hidden="1"/>
    <cellStyle name="表示済みのハイパーリンク" xfId="917" builtinId="9" hidden="1"/>
    <cellStyle name="表示済みのハイパーリンク" xfId="918" builtinId="9" hidden="1"/>
    <cellStyle name="表示済みのハイパーリンク" xfId="919" builtinId="9" hidden="1"/>
    <cellStyle name="表示済みのハイパーリンク" xfId="920" builtinId="9" hidden="1"/>
    <cellStyle name="表示済みのハイパーリンク" xfId="921" builtinId="9" hidden="1"/>
    <cellStyle name="表示済みのハイパーリンク" xfId="922" builtinId="9" hidden="1"/>
    <cellStyle name="表示済みのハイパーリンク" xfId="923" builtinId="9" hidden="1"/>
    <cellStyle name="表示済みのハイパーリンク" xfId="924" builtinId="9" hidden="1"/>
    <cellStyle name="表示済みのハイパーリンク" xfId="925" builtinId="9" hidden="1"/>
    <cellStyle name="表示済みのハイパーリンク" xfId="926" builtinId="9" hidden="1"/>
    <cellStyle name="表示済みのハイパーリンク" xfId="927" builtinId="9" hidden="1"/>
    <cellStyle name="表示済みのハイパーリンク" xfId="928" builtinId="9" hidden="1"/>
    <cellStyle name="表示済みのハイパーリンク" xfId="929" builtinId="9" hidden="1"/>
    <cellStyle name="表示済みのハイパーリンク" xfId="930" builtinId="9" hidden="1"/>
    <cellStyle name="表示済みのハイパーリンク" xfId="931" builtinId="9" hidden="1"/>
    <cellStyle name="表示済みのハイパーリンク" xfId="932" builtinId="9" hidden="1"/>
    <cellStyle name="表示済みのハイパーリンク" xfId="933" builtinId="9" hidden="1"/>
    <cellStyle name="表示済みのハイパーリンク" xfId="934" builtinId="9" hidden="1"/>
    <cellStyle name="表示済みのハイパーリンク" xfId="935" builtinId="9" hidden="1"/>
    <cellStyle name="表示済みのハイパーリンク" xfId="936" builtinId="9" hidden="1"/>
    <cellStyle name="表示済みのハイパーリンク" xfId="937" builtinId="9" hidden="1"/>
    <cellStyle name="表示済みのハイパーリンク" xfId="938" builtinId="9" hidden="1"/>
    <cellStyle name="表示済みのハイパーリンク" xfId="939" builtinId="9" hidden="1"/>
    <cellStyle name="表示済みのハイパーリンク" xfId="940" builtinId="9" hidden="1"/>
    <cellStyle name="表示済みのハイパーリンク" xfId="941" builtinId="9" hidden="1"/>
    <cellStyle name="表示済みのハイパーリンク" xfId="942" builtinId="9" hidden="1"/>
    <cellStyle name="表示済みのハイパーリンク" xfId="943" builtinId="9" hidden="1"/>
    <cellStyle name="表示済みのハイパーリンク" xfId="944" builtinId="9" hidden="1"/>
    <cellStyle name="表示済みのハイパーリンク" xfId="945" builtinId="9" hidden="1"/>
    <cellStyle name="表示済みのハイパーリンク" xfId="946" builtinId="9" hidden="1"/>
    <cellStyle name="表示済みのハイパーリンク" xfId="947" builtinId="9" hidden="1"/>
    <cellStyle name="表示済みのハイパーリンク" xfId="948" builtinId="9" hidden="1"/>
    <cellStyle name="表示済みのハイパーリンク" xfId="949" builtinId="9" hidden="1"/>
    <cellStyle name="表示済みのハイパーリンク" xfId="950" builtinId="9" hidden="1"/>
    <cellStyle name="表示済みのハイパーリンク" xfId="951" builtinId="9" hidden="1"/>
    <cellStyle name="表示済みのハイパーリンク" xfId="952" builtinId="9" hidden="1"/>
    <cellStyle name="表示済みのハイパーリンク" xfId="953" builtinId="9" hidden="1"/>
    <cellStyle name="表示済みのハイパーリンク" xfId="954" builtinId="9" hidden="1"/>
    <cellStyle name="表示済みのハイパーリンク" xfId="955" builtinId="9" hidden="1"/>
    <cellStyle name="表示済みのハイパーリンク" xfId="956" builtinId="9" hidden="1"/>
    <cellStyle name="表示済みのハイパーリンク" xfId="957" builtinId="9" hidden="1"/>
    <cellStyle name="表示済みのハイパーリンク" xfId="958" builtinId="9" hidden="1"/>
    <cellStyle name="表示済みのハイパーリンク" xfId="959" builtinId="9" hidden="1"/>
    <cellStyle name="表示済みのハイパーリンク" xfId="960" builtinId="9" hidden="1"/>
    <cellStyle name="表示済みのハイパーリンク" xfId="961" builtinId="9" hidden="1"/>
    <cellStyle name="表示済みのハイパーリンク" xfId="962" builtinId="9" hidden="1"/>
    <cellStyle name="表示済みのハイパーリンク" xfId="963" builtinId="9" hidden="1"/>
    <cellStyle name="表示済みのハイパーリンク" xfId="964" builtinId="9" hidden="1"/>
    <cellStyle name="表示済みのハイパーリンク" xfId="965" builtinId="9" hidden="1"/>
    <cellStyle name="表示済みのハイパーリンク" xfId="966" builtinId="9" hidden="1"/>
    <cellStyle name="表示済みのハイパーリンク" xfId="967" builtinId="9" hidden="1"/>
    <cellStyle name="表示済みのハイパーリンク" xfId="968" builtinId="9" hidden="1"/>
    <cellStyle name="表示済みのハイパーリンク" xfId="969" builtinId="9" hidden="1"/>
    <cellStyle name="表示済みのハイパーリンク" xfId="970" builtinId="9" hidden="1"/>
    <cellStyle name="表示済みのハイパーリンク" xfId="971" builtinId="9" hidden="1"/>
    <cellStyle name="表示済みのハイパーリンク" xfId="972" builtinId="9" hidden="1"/>
    <cellStyle name="表示済みのハイパーリンク" xfId="973" builtinId="9" hidden="1"/>
    <cellStyle name="表示済みのハイパーリンク" xfId="974" builtinId="9" hidden="1"/>
    <cellStyle name="表示済みのハイパーリンク" xfId="975" builtinId="9" hidden="1"/>
    <cellStyle name="表示済みのハイパーリンク" xfId="976" builtinId="9" hidden="1"/>
    <cellStyle name="表示済みのハイパーリンク" xfId="977" builtinId="9" hidden="1"/>
    <cellStyle name="表示済みのハイパーリンク" xfId="978" builtinId="9" hidden="1"/>
    <cellStyle name="表示済みのハイパーリンク" xfId="979" builtinId="9" hidden="1"/>
    <cellStyle name="表示済みのハイパーリンク" xfId="980" builtinId="9" hidden="1"/>
    <cellStyle name="表示済みのハイパーリンク" xfId="981" builtinId="9" hidden="1"/>
    <cellStyle name="表示済みのハイパーリンク" xfId="982" builtinId="9" hidden="1"/>
    <cellStyle name="表示済みのハイパーリンク" xfId="983" builtinId="9" hidden="1"/>
    <cellStyle name="表示済みのハイパーリンク" xfId="984" builtinId="9" hidden="1"/>
    <cellStyle name="表示済みのハイパーリンク" xfId="985" builtinId="9" hidden="1"/>
    <cellStyle name="表示済みのハイパーリンク" xfId="986" builtinId="9" hidden="1"/>
    <cellStyle name="表示済みのハイパーリンク" xfId="987" builtinId="9" hidden="1"/>
    <cellStyle name="表示済みのハイパーリンク" xfId="988" builtinId="9" hidden="1"/>
    <cellStyle name="表示済みのハイパーリンク" xfId="989" builtinId="9" hidden="1"/>
    <cellStyle name="表示済みのハイパーリンク" xfId="990" builtinId="9" hidden="1"/>
    <cellStyle name="表示済みのハイパーリンク" xfId="991" builtinId="9" hidden="1"/>
    <cellStyle name="表示済みのハイパーリンク" xfId="992" builtinId="9" hidden="1"/>
    <cellStyle name="表示済みのハイパーリンク" xfId="993" builtinId="9" hidden="1"/>
    <cellStyle name="表示済みのハイパーリンク" xfId="994" builtinId="9" hidden="1"/>
    <cellStyle name="表示済みのハイパーリンク" xfId="995" builtinId="9" hidden="1"/>
    <cellStyle name="表示済みのハイパーリンク" xfId="996" builtinId="9" hidden="1"/>
    <cellStyle name="表示済みのハイパーリンク" xfId="997" builtinId="9" hidden="1"/>
    <cellStyle name="表示済みのハイパーリンク" xfId="998" builtinId="9" hidden="1"/>
    <cellStyle name="表示済みのハイパーリンク" xfId="999" builtinId="9" hidden="1"/>
    <cellStyle name="表示済みのハイパーリンク" xfId="1000" builtinId="9" hidden="1"/>
    <cellStyle name="表示済みのハイパーリンク" xfId="1001" builtinId="9" hidden="1"/>
    <cellStyle name="表示済みのハイパーリンク" xfId="1002" builtinId="9" hidden="1"/>
    <cellStyle name="表示済みのハイパーリンク" xfId="1003" builtinId="9" hidden="1"/>
    <cellStyle name="表示済みのハイパーリンク" xfId="1004" builtinId="9" hidden="1"/>
    <cellStyle name="表示済みのハイパーリンク" xfId="1005" builtinId="9" hidden="1"/>
    <cellStyle name="表示済みのハイパーリンク" xfId="1006" builtinId="9" hidden="1"/>
    <cellStyle name="表示済みのハイパーリンク" xfId="1007" builtinId="9" hidden="1"/>
    <cellStyle name="表示済みのハイパーリンク" xfId="1008" builtinId="9" hidden="1"/>
    <cellStyle name="表示済みのハイパーリンク" xfId="1009" builtinId="9" hidden="1"/>
    <cellStyle name="表示済みのハイパーリンク" xfId="1010" builtinId="9" hidden="1"/>
    <cellStyle name="表示済みのハイパーリンク" xfId="1011" builtinId="9" hidden="1"/>
    <cellStyle name="表示済みのハイパーリンク" xfId="1012" builtinId="9" hidden="1"/>
    <cellStyle name="表示済みのハイパーリンク" xfId="1013" builtinId="9" hidden="1"/>
    <cellStyle name="表示済みのハイパーリンク" xfId="1014" builtinId="9" hidden="1"/>
    <cellStyle name="表示済みのハイパーリンク" xfId="1015" builtinId="9" hidden="1"/>
    <cellStyle name="表示済みのハイパーリンク" xfId="1016" builtinId="9" hidden="1"/>
    <cellStyle name="表示済みのハイパーリンク" xfId="1017" builtinId="9" hidden="1"/>
    <cellStyle name="表示済みのハイパーリンク" xfId="1018" builtinId="9" hidden="1"/>
    <cellStyle name="表示済みのハイパーリンク" xfId="1019" builtinId="9" hidden="1"/>
    <cellStyle name="表示済みのハイパーリンク" xfId="1020" builtinId="9" hidden="1"/>
    <cellStyle name="表示済みのハイパーリンク" xfId="1021" builtinId="9" hidden="1"/>
    <cellStyle name="表示済みのハイパーリンク" xfId="1022" builtinId="9" hidden="1"/>
    <cellStyle name="表示済みのハイパーリンク" xfId="1023" builtinId="9" hidden="1"/>
    <cellStyle name="表示済みのハイパーリンク" xfId="1024" builtinId="9" hidden="1"/>
    <cellStyle name="表示済みのハイパーリンク" xfId="1025" builtinId="9" hidden="1"/>
    <cellStyle name="表示済みのハイパーリンク" xfId="1026" builtinId="9" hidden="1"/>
    <cellStyle name="表示済みのハイパーリンク" xfId="1027" builtinId="9" hidden="1"/>
    <cellStyle name="表示済みのハイパーリンク" xfId="1028" builtinId="9" hidden="1"/>
    <cellStyle name="表示済みのハイパーリンク" xfId="1029" builtinId="9" hidden="1"/>
    <cellStyle name="表示済みのハイパーリンク" xfId="1030" builtinId="9" hidden="1"/>
    <cellStyle name="表示済みのハイパーリンク" xfId="1031" builtinId="9" hidden="1"/>
    <cellStyle name="表示済みのハイパーリンク" xfId="1032" builtinId="9" hidden="1"/>
    <cellStyle name="表示済みのハイパーリンク" xfId="1033" builtinId="9" hidden="1"/>
    <cellStyle name="表示済みのハイパーリンク" xfId="1034" builtinId="9" hidden="1"/>
    <cellStyle name="表示済みのハイパーリンク" xfId="1035" builtinId="9" hidden="1"/>
    <cellStyle name="表示済みのハイパーリンク" xfId="1036" builtinId="9" hidden="1"/>
    <cellStyle name="表示済みのハイパーリンク" xfId="1037" builtinId="9" hidden="1"/>
    <cellStyle name="表示済みのハイパーリンク" xfId="1038" builtinId="9" hidden="1"/>
    <cellStyle name="表示済みのハイパーリンク" xfId="1039" builtinId="9" hidden="1"/>
    <cellStyle name="表示済みのハイパーリンク" xfId="1040" builtinId="9" hidden="1"/>
    <cellStyle name="表示済みのハイパーリンク" xfId="1041" builtinId="9" hidden="1"/>
    <cellStyle name="表示済みのハイパーリンク" xfId="1042" builtinId="9" hidden="1"/>
    <cellStyle name="表示済みのハイパーリンク" xfId="1043" builtinId="9" hidden="1"/>
    <cellStyle name="表示済みのハイパーリンク" xfId="1044" builtinId="9" hidden="1"/>
    <cellStyle name="表示済みのハイパーリンク" xfId="1045" builtinId="9" hidden="1"/>
    <cellStyle name="表示済みのハイパーリンク" xfId="1046" builtinId="9" hidden="1"/>
    <cellStyle name="表示済みのハイパーリンク" xfId="1047" builtinId="9" hidden="1"/>
    <cellStyle name="表示済みのハイパーリンク" xfId="1048" builtinId="9" hidden="1"/>
    <cellStyle name="表示済みのハイパーリンク" xfId="1049" builtinId="9" hidden="1"/>
    <cellStyle name="表示済みのハイパーリンク" xfId="1050" builtinId="9" hidden="1"/>
    <cellStyle name="表示済みのハイパーリンク" xfId="1051" builtinId="9" hidden="1"/>
    <cellStyle name="表示済みのハイパーリンク" xfId="1052" builtinId="9" hidden="1"/>
    <cellStyle name="表示済みのハイパーリンク" xfId="1053" builtinId="9" hidden="1"/>
    <cellStyle name="表示済みのハイパーリンク" xfId="1054" builtinId="9" hidden="1"/>
    <cellStyle name="表示済みのハイパーリンク" xfId="1055" builtinId="9" hidden="1"/>
    <cellStyle name="表示済みのハイパーリンク" xfId="1056" builtinId="9" hidden="1"/>
    <cellStyle name="表示済みのハイパーリンク" xfId="1057" builtinId="9" hidden="1"/>
    <cellStyle name="表示済みのハイパーリンク" xfId="1058" builtinId="9" hidden="1"/>
    <cellStyle name="表示済みのハイパーリンク" xfId="1059" builtinId="9" hidden="1"/>
    <cellStyle name="表示済みのハイパーリンク" xfId="1060" builtinId="9" hidden="1"/>
    <cellStyle name="表示済みのハイパーリンク" xfId="1061" builtinId="9" hidden="1"/>
    <cellStyle name="表示済みのハイパーリンク" xfId="1062" builtinId="9" hidden="1"/>
    <cellStyle name="表示済みのハイパーリンク" xfId="1063" builtinId="9" hidden="1"/>
    <cellStyle name="表示済みのハイパーリンク" xfId="1064" builtinId="9" hidden="1"/>
    <cellStyle name="表示済みのハイパーリンク" xfId="1065" builtinId="9" hidden="1"/>
    <cellStyle name="表示済みのハイパーリンク" xfId="1066" builtinId="9" hidden="1"/>
    <cellStyle name="表示済みのハイパーリンク" xfId="1067" builtinId="9" hidden="1"/>
    <cellStyle name="表示済みのハイパーリンク" xfId="1068" builtinId="9" hidden="1"/>
    <cellStyle name="表示済みのハイパーリンク" xfId="1069" builtinId="9" hidden="1"/>
    <cellStyle name="表示済みのハイパーリンク" xfId="1070" builtinId="9" hidden="1"/>
    <cellStyle name="表示済みのハイパーリンク" xfId="1071" builtinId="9" hidden="1"/>
    <cellStyle name="表示済みのハイパーリンク" xfId="1072" builtinId="9" hidden="1"/>
    <cellStyle name="表示済みのハイパーリンク" xfId="1073" builtinId="9" hidden="1"/>
    <cellStyle name="表示済みのハイパーリンク" xfId="1074" builtinId="9" hidden="1"/>
    <cellStyle name="表示済みのハイパーリンク" xfId="1075" builtinId="9" hidden="1"/>
    <cellStyle name="表示済みのハイパーリンク" xfId="1076" builtinId="9" hidden="1"/>
    <cellStyle name="表示済みのハイパーリンク" xfId="1077" builtinId="9" hidden="1"/>
    <cellStyle name="表示済みのハイパーリンク" xfId="1078" builtinId="9" hidden="1"/>
    <cellStyle name="表示済みのハイパーリンク" xfId="1079" builtinId="9" hidden="1"/>
    <cellStyle name="表示済みのハイパーリンク" xfId="1080" builtinId="9" hidden="1"/>
    <cellStyle name="表示済みのハイパーリンク" xfId="1081" builtinId="9" hidden="1"/>
    <cellStyle name="表示済みのハイパーリンク" xfId="1082" builtinId="9" hidden="1"/>
    <cellStyle name="表示済みのハイパーリンク" xfId="1083" builtinId="9" hidden="1"/>
    <cellStyle name="表示済みのハイパーリンク" xfId="1084" builtinId="9" hidden="1"/>
    <cellStyle name="表示済みのハイパーリンク" xfId="1085" builtinId="9" hidden="1"/>
    <cellStyle name="表示済みのハイパーリンク" xfId="1086" builtinId="9" hidden="1"/>
    <cellStyle name="表示済みのハイパーリンク" xfId="1087" builtinId="9" hidden="1"/>
    <cellStyle name="表示済みのハイパーリンク" xfId="1088" builtinId="9" hidden="1"/>
    <cellStyle name="表示済みのハイパーリンク" xfId="1089" builtinId="9" hidden="1"/>
    <cellStyle name="表示済みのハイパーリンク" xfId="1090" builtinId="9" hidden="1"/>
    <cellStyle name="表示済みのハイパーリンク" xfId="1091" builtinId="9" hidden="1"/>
    <cellStyle name="表示済みのハイパーリンク" xfId="1092" builtinId="9" hidden="1"/>
    <cellStyle name="表示済みのハイパーリンク" xfId="1093" builtinId="9" hidden="1"/>
    <cellStyle name="表示済みのハイパーリンク" xfId="1094" builtinId="9" hidden="1"/>
    <cellStyle name="表示済みのハイパーリンク" xfId="1095" builtinId="9" hidden="1"/>
    <cellStyle name="表示済みのハイパーリンク" xfId="1096" builtinId="9" hidden="1"/>
    <cellStyle name="表示済みのハイパーリンク" xfId="1097" builtinId="9" hidden="1"/>
    <cellStyle name="表示済みのハイパーリンク" xfId="1098" builtinId="9" hidden="1"/>
    <cellStyle name="表示済みのハイパーリンク" xfId="1099" builtinId="9" hidden="1"/>
    <cellStyle name="表示済みのハイパーリンク" xfId="1100" builtinId="9" hidden="1"/>
    <cellStyle name="表示済みのハイパーリンク" xfId="1101" builtinId="9" hidden="1"/>
    <cellStyle name="表示済みのハイパーリンク" xfId="1102" builtinId="9" hidden="1"/>
    <cellStyle name="表示済みのハイパーリンク" xfId="1103" builtinId="9" hidden="1"/>
    <cellStyle name="表示済みのハイパーリンク" xfId="1104" builtinId="9" hidden="1"/>
    <cellStyle name="表示済みのハイパーリンク" xfId="1105" builtinId="9" hidden="1"/>
    <cellStyle name="表示済みのハイパーリンク" xfId="1106" builtinId="9" hidden="1"/>
    <cellStyle name="表示済みのハイパーリンク" xfId="1107" builtinId="9" hidden="1"/>
    <cellStyle name="表示済みのハイパーリンク" xfId="1108" builtinId="9" hidden="1"/>
    <cellStyle name="表示済みのハイパーリンク" xfId="1109" builtinId="9" hidden="1"/>
    <cellStyle name="表示済みのハイパーリンク" xfId="1110" builtinId="9" hidden="1"/>
    <cellStyle name="表示済みのハイパーリンク" xfId="1111" builtinId="9" hidden="1"/>
    <cellStyle name="表示済みのハイパーリンク" xfId="1112" builtinId="9" hidden="1"/>
    <cellStyle name="表示済みのハイパーリンク" xfId="1113" builtinId="9" hidden="1"/>
    <cellStyle name="表示済みのハイパーリンク" xfId="1114" builtinId="9" hidden="1"/>
    <cellStyle name="表示済みのハイパーリンク" xfId="1115" builtinId="9" hidden="1"/>
    <cellStyle name="表示済みのハイパーリンク" xfId="1116" builtinId="9" hidden="1"/>
    <cellStyle name="表示済みのハイパーリンク" xfId="1117" builtinId="9" hidden="1"/>
    <cellStyle name="表示済みのハイパーリンク" xfId="1118" builtinId="9" hidden="1"/>
    <cellStyle name="表示済みのハイパーリンク" xfId="1119" builtinId="9" hidden="1"/>
    <cellStyle name="表示済みのハイパーリンク" xfId="1120" builtinId="9" hidden="1"/>
    <cellStyle name="表示済みのハイパーリンク" xfId="1121" builtinId="9" hidden="1"/>
    <cellStyle name="表示済みのハイパーリンク" xfId="1122" builtinId="9" hidden="1"/>
    <cellStyle name="表示済みのハイパーリンク" xfId="1123" builtinId="9" hidden="1"/>
    <cellStyle name="表示済みのハイパーリンク" xfId="1124" builtinId="9" hidden="1"/>
    <cellStyle name="表示済みのハイパーリンク" xfId="1125" builtinId="9" hidden="1"/>
    <cellStyle name="表示済みのハイパーリンク" xfId="1126" builtinId="9" hidden="1"/>
    <cellStyle name="表示済みのハイパーリンク" xfId="1127" builtinId="9" hidden="1"/>
    <cellStyle name="表示済みのハイパーリンク" xfId="1128" builtinId="9" hidden="1"/>
    <cellStyle name="表示済みのハイパーリンク" xfId="1129" builtinId="9" hidden="1"/>
    <cellStyle name="表示済みのハイパーリンク" xfId="1130" builtinId="9" hidden="1"/>
    <cellStyle name="表示済みのハイパーリンク" xfId="1131" builtinId="9" hidden="1"/>
    <cellStyle name="表示済みのハイパーリンク" xfId="1132" builtinId="9" hidden="1"/>
    <cellStyle name="表示済みのハイパーリンク" xfId="1133" builtinId="9" hidden="1"/>
    <cellStyle name="表示済みのハイパーリンク" xfId="1134" builtinId="9" hidden="1"/>
    <cellStyle name="表示済みのハイパーリンク" xfId="1135" builtinId="9" hidden="1"/>
    <cellStyle name="表示済みのハイパーリンク" xfId="1136" builtinId="9" hidden="1"/>
    <cellStyle name="表示済みのハイパーリンク" xfId="1137" builtinId="9" hidden="1"/>
    <cellStyle name="表示済みのハイパーリンク" xfId="1138" builtinId="9" hidden="1"/>
    <cellStyle name="表示済みのハイパーリンク" xfId="1139" builtinId="9" hidden="1"/>
    <cellStyle name="表示済みのハイパーリンク" xfId="1140" builtinId="9" hidden="1"/>
    <cellStyle name="表示済みのハイパーリンク" xfId="1141" builtinId="9" hidden="1"/>
    <cellStyle name="表示済みのハイパーリンク" xfId="1142" builtinId="9" hidden="1"/>
    <cellStyle name="表示済みのハイパーリンク" xfId="1143" builtinId="9" hidden="1"/>
    <cellStyle name="表示済みのハイパーリンク" xfId="1144" builtinId="9" hidden="1"/>
    <cellStyle name="表示済みのハイパーリンク" xfId="1145" builtinId="9" hidden="1"/>
    <cellStyle name="表示済みのハイパーリンク" xfId="1146" builtinId="9" hidden="1"/>
    <cellStyle name="表示済みのハイパーリンク" xfId="1147" builtinId="9" hidden="1"/>
    <cellStyle name="表示済みのハイパーリンク" xfId="1148" builtinId="9" hidden="1"/>
    <cellStyle name="表示済みのハイパーリンク" xfId="1149" builtinId="9" hidden="1"/>
    <cellStyle name="表示済みのハイパーリンク" xfId="1150" builtinId="9" hidden="1"/>
    <cellStyle name="表示済みのハイパーリンク" xfId="1151" builtinId="9" hidden="1"/>
    <cellStyle name="表示済みのハイパーリンク" xfId="1152" builtinId="9" hidden="1"/>
    <cellStyle name="表示済みのハイパーリンク" xfId="1153" builtinId="9" hidden="1"/>
    <cellStyle name="表示済みのハイパーリンク" xfId="1154" builtinId="9" hidden="1"/>
    <cellStyle name="表示済みのハイパーリンク" xfId="1155" builtinId="9" hidden="1"/>
    <cellStyle name="表示済みのハイパーリンク" xfId="1156" builtinId="9" hidden="1"/>
    <cellStyle name="表示済みのハイパーリンク" xfId="1157" builtinId="9" hidden="1"/>
    <cellStyle name="表示済みのハイパーリンク" xfId="1158" builtinId="9" hidden="1"/>
    <cellStyle name="表示済みのハイパーリンク" xfId="1159" builtinId="9" hidden="1"/>
    <cellStyle name="表示済みのハイパーリンク" xfId="1160" builtinId="9" hidden="1"/>
    <cellStyle name="表示済みのハイパーリンク" xfId="1161" builtinId="9" hidden="1"/>
    <cellStyle name="表示済みのハイパーリンク" xfId="1162" builtinId="9" hidden="1"/>
    <cellStyle name="表示済みのハイパーリンク" xfId="1163" builtinId="9" hidden="1"/>
    <cellStyle name="表示済みのハイパーリンク" xfId="1164" builtinId="9" hidden="1"/>
    <cellStyle name="表示済みのハイパーリンク" xfId="1165" builtinId="9" hidden="1"/>
    <cellStyle name="表示済みのハイパーリンク" xfId="1166" builtinId="9" hidden="1"/>
    <cellStyle name="表示済みのハイパーリンク" xfId="1167" builtinId="9" hidden="1"/>
    <cellStyle name="表示済みのハイパーリンク" xfId="1168" builtinId="9" hidden="1"/>
    <cellStyle name="表示済みのハイパーリンク" xfId="1169" builtinId="9" hidden="1"/>
    <cellStyle name="表示済みのハイパーリンク" xfId="1170" builtinId="9" hidden="1"/>
    <cellStyle name="表示済みのハイパーリンク" xfId="1171" builtinId="9" hidden="1"/>
    <cellStyle name="表示済みのハイパーリンク" xfId="1172" builtinId="9" hidden="1"/>
    <cellStyle name="表示済みのハイパーリンク" xfId="1173" builtinId="9" hidden="1"/>
    <cellStyle name="表示済みのハイパーリンク" xfId="1174" builtinId="9" hidden="1"/>
    <cellStyle name="表示済みのハイパーリンク" xfId="1175" builtinId="9" hidden="1"/>
    <cellStyle name="表示済みのハイパーリンク" xfId="1176" builtinId="9" hidden="1"/>
    <cellStyle name="表示済みのハイパーリンク" xfId="1177" builtinId="9" hidden="1"/>
    <cellStyle name="表示済みのハイパーリンク" xfId="1178" builtinId="9" hidden="1"/>
    <cellStyle name="表示済みのハイパーリンク" xfId="1179" builtinId="9" hidden="1"/>
    <cellStyle name="表示済みのハイパーリンク" xfId="1180" builtinId="9" hidden="1"/>
    <cellStyle name="表示済みのハイパーリンク" xfId="1181" builtinId="9" hidden="1"/>
    <cellStyle name="表示済みのハイパーリンク" xfId="1182" builtinId="9" hidden="1"/>
    <cellStyle name="表示済みのハイパーリンク" xfId="1183" builtinId="9" hidden="1"/>
    <cellStyle name="表示済みのハイパーリンク" xfId="1184" builtinId="9" hidden="1"/>
    <cellStyle name="表示済みのハイパーリンク" xfId="1185" builtinId="9" hidden="1"/>
    <cellStyle name="表示済みのハイパーリンク" xfId="1186" builtinId="9" hidden="1"/>
    <cellStyle name="表示済みのハイパーリンク" xfId="1187" builtinId="9" hidden="1"/>
    <cellStyle name="表示済みのハイパーリンク" xfId="1188" builtinId="9" hidden="1"/>
    <cellStyle name="表示済みのハイパーリンク" xfId="1189" builtinId="9" hidden="1"/>
    <cellStyle name="表示済みのハイパーリンク" xfId="1190" builtinId="9" hidden="1"/>
    <cellStyle name="表示済みのハイパーリンク" xfId="1191" builtinId="9" hidden="1"/>
    <cellStyle name="表示済みのハイパーリンク" xfId="1192" builtinId="9" hidden="1"/>
    <cellStyle name="表示済みのハイパーリンク" xfId="1193" builtinId="9" hidden="1"/>
    <cellStyle name="表示済みのハイパーリンク" xfId="1194" builtinId="9" hidden="1"/>
    <cellStyle name="表示済みのハイパーリンク" xfId="1195" builtinId="9" hidden="1"/>
    <cellStyle name="表示済みのハイパーリンク" xfId="1196" builtinId="9" hidden="1"/>
    <cellStyle name="表示済みのハイパーリンク" xfId="1197" builtinId="9" hidden="1"/>
    <cellStyle name="表示済みのハイパーリンク" xfId="1198" builtinId="9" hidden="1"/>
    <cellStyle name="表示済みのハイパーリンク" xfId="1199" builtinId="9" hidden="1"/>
    <cellStyle name="表示済みのハイパーリンク" xfId="1200" builtinId="9" hidden="1"/>
    <cellStyle name="表示済みのハイパーリンク" xfId="1201" builtinId="9" hidden="1"/>
    <cellStyle name="表示済みのハイパーリンク" xfId="1202" builtinId="9" hidden="1"/>
    <cellStyle name="表示済みのハイパーリンク" xfId="1203" builtinId="9" hidden="1"/>
    <cellStyle name="表示済みのハイパーリンク" xfId="1204" builtinId="9" hidden="1"/>
    <cellStyle name="表示済みのハイパーリンク" xfId="1205" builtinId="9" hidden="1"/>
    <cellStyle name="表示済みのハイパーリンク" xfId="1206" builtinId="9" hidden="1"/>
    <cellStyle name="表示済みのハイパーリンク" xfId="1207" builtinId="9" hidden="1"/>
    <cellStyle name="表示済みのハイパーリンク" xfId="1208" builtinId="9" hidden="1"/>
    <cellStyle name="表示済みのハイパーリンク" xfId="1209" builtinId="9" hidden="1"/>
    <cellStyle name="表示済みのハイパーリンク" xfId="1210" builtinId="9" hidden="1"/>
    <cellStyle name="表示済みのハイパーリンク" xfId="1211" builtinId="9" hidden="1"/>
    <cellStyle name="表示済みのハイパーリンク" xfId="1212" builtinId="9" hidden="1"/>
    <cellStyle name="表示済みのハイパーリンク" xfId="1213" builtinId="9" hidden="1"/>
    <cellStyle name="表示済みのハイパーリンク" xfId="1214" builtinId="9" hidden="1"/>
    <cellStyle name="表示済みのハイパーリンク" xfId="1215" builtinId="9" hidden="1"/>
    <cellStyle name="表示済みのハイパーリンク" xfId="1216" builtinId="9" hidden="1"/>
    <cellStyle name="表示済みのハイパーリンク" xfId="1217" builtinId="9" hidden="1"/>
    <cellStyle name="表示済みのハイパーリンク" xfId="1218" builtinId="9" hidden="1"/>
    <cellStyle name="表示済みのハイパーリンク" xfId="1219" builtinId="9" hidden="1"/>
    <cellStyle name="表示済みのハイパーリンク" xfId="1220" builtinId="9" hidden="1"/>
    <cellStyle name="表示済みのハイパーリンク" xfId="1221" builtinId="9" hidden="1"/>
    <cellStyle name="表示済みのハイパーリンク" xfId="1222" builtinId="9" hidden="1"/>
    <cellStyle name="表示済みのハイパーリンク" xfId="1223" builtinId="9" hidden="1"/>
    <cellStyle name="表示済みのハイパーリンク" xfId="1224" builtinId="9" hidden="1"/>
    <cellStyle name="表示済みのハイパーリンク" xfId="1225" builtinId="9" hidden="1"/>
    <cellStyle name="表示済みのハイパーリンク" xfId="1226" builtinId="9" hidden="1"/>
    <cellStyle name="表示済みのハイパーリンク" xfId="1227" builtinId="9" hidden="1"/>
    <cellStyle name="表示済みのハイパーリンク" xfId="1228" builtinId="9" hidden="1"/>
    <cellStyle name="表示済みのハイパーリンク" xfId="1229" builtinId="9" hidden="1"/>
    <cellStyle name="表示済みのハイパーリンク" xfId="1230" builtinId="9" hidden="1"/>
    <cellStyle name="表示済みのハイパーリンク" xfId="1231" builtinId="9" hidden="1"/>
    <cellStyle name="表示済みのハイパーリンク" xfId="1232" builtinId="9" hidden="1"/>
    <cellStyle name="表示済みのハイパーリンク" xfId="1233" builtinId="9" hidden="1"/>
    <cellStyle name="表示済みのハイパーリンク" xfId="1234" builtinId="9" hidden="1"/>
    <cellStyle name="表示済みのハイパーリンク" xfId="1235" builtinId="9" hidden="1"/>
    <cellStyle name="表示済みのハイパーリンク" xfId="1236" builtinId="9" hidden="1"/>
    <cellStyle name="表示済みのハイパーリンク" xfId="1237" builtinId="9" hidden="1"/>
    <cellStyle name="表示済みのハイパーリンク" xfId="1238" builtinId="9" hidden="1"/>
    <cellStyle name="表示済みのハイパーリンク" xfId="1239" builtinId="9" hidden="1"/>
    <cellStyle name="表示済みのハイパーリンク" xfId="1240" builtinId="9" hidden="1"/>
    <cellStyle name="表示済みのハイパーリンク" xfId="1241" builtinId="9" hidden="1"/>
    <cellStyle name="表示済みのハイパーリンク" xfId="1242" builtinId="9" hidden="1"/>
    <cellStyle name="表示済みのハイパーリンク" xfId="1243" builtinId="9" hidden="1"/>
    <cellStyle name="表示済みのハイパーリンク" xfId="1244" builtinId="9" hidden="1"/>
    <cellStyle name="表示済みのハイパーリンク" xfId="1245" builtinId="9" hidden="1"/>
    <cellStyle name="表示済みのハイパーリンク" xfId="1246" builtinId="9" hidden="1"/>
    <cellStyle name="表示済みのハイパーリンク" xfId="1247" builtinId="9" hidden="1"/>
    <cellStyle name="表示済みのハイパーリンク" xfId="1248" builtinId="9" hidden="1"/>
    <cellStyle name="表示済みのハイパーリンク" xfId="1249" builtinId="9" hidden="1"/>
    <cellStyle name="表示済みのハイパーリンク" xfId="1250" builtinId="9" hidden="1"/>
    <cellStyle name="表示済みのハイパーリンク" xfId="1251" builtinId="9" hidden="1"/>
    <cellStyle name="表示済みのハイパーリンク" xfId="1252" builtinId="9" hidden="1"/>
    <cellStyle name="表示済みのハイパーリンク" xfId="1253" builtinId="9" hidden="1"/>
    <cellStyle name="表示済みのハイパーリンク" xfId="1254" builtinId="9" hidden="1"/>
    <cellStyle name="表示済みのハイパーリンク" xfId="1255" builtinId="9" hidden="1"/>
    <cellStyle name="表示済みのハイパーリンク" xfId="1256" builtinId="9" hidden="1"/>
    <cellStyle name="表示済みのハイパーリンク" xfId="1257" builtinId="9" hidden="1"/>
    <cellStyle name="表示済みのハイパーリンク" xfId="1258" builtinId="9" hidden="1"/>
    <cellStyle name="表示済みのハイパーリンク" xfId="1259" builtinId="9" hidden="1"/>
    <cellStyle name="表示済みのハイパーリンク" xfId="1260" builtinId="9" hidden="1"/>
    <cellStyle name="表示済みのハイパーリンク" xfId="1261" builtinId="9" hidden="1"/>
    <cellStyle name="表示済みのハイパーリンク" xfId="1262" builtinId="9" hidden="1"/>
    <cellStyle name="表示済みのハイパーリンク" xfId="1263" builtinId="9" hidden="1"/>
    <cellStyle name="表示済みのハイパーリンク" xfId="1264" builtinId="9" hidden="1"/>
    <cellStyle name="表示済みのハイパーリンク" xfId="1265" builtinId="9" hidden="1"/>
    <cellStyle name="表示済みのハイパーリンク" xfId="1266" builtinId="9" hidden="1"/>
    <cellStyle name="表示済みのハイパーリンク" xfId="1267" builtinId="9" hidden="1"/>
    <cellStyle name="表示済みのハイパーリンク" xfId="1268" builtinId="9" hidden="1"/>
    <cellStyle name="表示済みのハイパーリンク" xfId="1269" builtinId="9" hidden="1"/>
    <cellStyle name="表示済みのハイパーリンク" xfId="1270" builtinId="9" hidden="1"/>
    <cellStyle name="表示済みのハイパーリンク" xfId="1271" builtinId="9" hidden="1"/>
    <cellStyle name="表示済みのハイパーリンク" xfId="1272" builtinId="9" hidden="1"/>
    <cellStyle name="表示済みのハイパーリンク" xfId="1273" builtinId="9" hidden="1"/>
    <cellStyle name="表示済みのハイパーリンク" xfId="1274" builtinId="9" hidden="1"/>
    <cellStyle name="表示済みのハイパーリンク" xfId="1275" builtinId="9" hidden="1"/>
    <cellStyle name="表示済みのハイパーリンク" xfId="1276" builtinId="9" hidden="1"/>
    <cellStyle name="表示済みのハイパーリンク" xfId="1277" builtinId="9" hidden="1"/>
    <cellStyle name="表示済みのハイパーリンク" xfId="1278" builtinId="9" hidden="1"/>
    <cellStyle name="表示済みのハイパーリンク" xfId="1279" builtinId="9" hidden="1"/>
    <cellStyle name="表示済みのハイパーリンク" xfId="1280" builtinId="9" hidden="1"/>
    <cellStyle name="表示済みのハイパーリンク" xfId="1281" builtinId="9" hidden="1"/>
    <cellStyle name="表示済みのハイパーリンク" xfId="1282" builtinId="9" hidden="1"/>
    <cellStyle name="表示済みのハイパーリンク" xfId="1283" builtinId="9" hidden="1"/>
    <cellStyle name="表示済みのハイパーリンク" xfId="1284" builtinId="9" hidden="1"/>
    <cellStyle name="表示済みのハイパーリンク" xfId="1285" builtinId="9" hidden="1"/>
    <cellStyle name="表示済みのハイパーリンク" xfId="1286" builtinId="9" hidden="1"/>
    <cellStyle name="表示済みのハイパーリンク" xfId="1287" builtinId="9" hidden="1"/>
    <cellStyle name="表示済みのハイパーリンク" xfId="1288" builtinId="9" hidden="1"/>
    <cellStyle name="表示済みのハイパーリンク" xfId="1289" builtinId="9" hidden="1"/>
    <cellStyle name="表示済みのハイパーリンク" xfId="1290" builtinId="9" hidden="1"/>
    <cellStyle name="表示済みのハイパーリンク" xfId="1291" builtinId="9" hidden="1"/>
    <cellStyle name="表示済みのハイパーリンク" xfId="1292" builtinId="9" hidden="1"/>
    <cellStyle name="表示済みのハイパーリンク" xfId="1293" builtinId="9" hidden="1"/>
    <cellStyle name="表示済みのハイパーリンク" xfId="1294" builtinId="9" hidden="1"/>
    <cellStyle name="表示済みのハイパーリンク" xfId="1295" builtinId="9" hidden="1"/>
    <cellStyle name="表示済みのハイパーリンク" xfId="1296" builtinId="9" hidden="1"/>
    <cellStyle name="表示済みのハイパーリンク" xfId="1297" builtinId="9" hidden="1"/>
    <cellStyle name="表示済みのハイパーリンク" xfId="1298" builtinId="9" hidden="1"/>
    <cellStyle name="表示済みのハイパーリンク" xfId="1299" builtinId="9" hidden="1"/>
    <cellStyle name="表示済みのハイパーリンク" xfId="1300" builtinId="9" hidden="1"/>
    <cellStyle name="表示済みのハイパーリンク" xfId="1301" builtinId="9" hidden="1"/>
    <cellStyle name="表示済みのハイパーリンク" xfId="1302" builtinId="9" hidden="1"/>
    <cellStyle name="表示済みのハイパーリンク" xfId="1303" builtinId="9" hidden="1"/>
    <cellStyle name="表示済みのハイパーリンク" xfId="1304" builtinId="9" hidden="1"/>
    <cellStyle name="表示済みのハイパーリンク" xfId="1305" builtinId="9" hidden="1"/>
    <cellStyle name="表示済みのハイパーリンク" xfId="1306" builtinId="9" hidden="1"/>
    <cellStyle name="表示済みのハイパーリンク" xfId="1307" builtinId="9" hidden="1"/>
    <cellStyle name="表示済みのハイパーリンク" xfId="1308" builtinId="9" hidden="1"/>
    <cellStyle name="表示済みのハイパーリンク" xfId="1309" builtinId="9" hidden="1"/>
    <cellStyle name="表示済みのハイパーリンク" xfId="1310" builtinId="9" hidden="1"/>
    <cellStyle name="表示済みのハイパーリンク" xfId="1311" builtinId="9" hidden="1"/>
    <cellStyle name="表示済みのハイパーリンク" xfId="1312" builtinId="9" hidden="1"/>
    <cellStyle name="表示済みのハイパーリンク" xfId="1313" builtinId="9" hidden="1"/>
    <cellStyle name="表示済みのハイパーリンク" xfId="1314" builtinId="9" hidden="1"/>
    <cellStyle name="表示済みのハイパーリンク" xfId="1315" builtinId="9" hidden="1"/>
    <cellStyle name="表示済みのハイパーリンク" xfId="1316" builtinId="9" hidden="1"/>
    <cellStyle name="表示済みのハイパーリンク" xfId="1317" builtinId="9" hidden="1"/>
    <cellStyle name="表示済みのハイパーリンク" xfId="1318" builtinId="9" hidden="1"/>
    <cellStyle name="表示済みのハイパーリンク" xfId="1319" builtinId="9" hidden="1"/>
    <cellStyle name="表示済みのハイパーリンク" xfId="1320" builtinId="9" hidden="1"/>
    <cellStyle name="表示済みのハイパーリンク" xfId="1321" builtinId="9" hidden="1"/>
    <cellStyle name="表示済みのハイパーリンク" xfId="1322" builtinId="9" hidden="1"/>
    <cellStyle name="表示済みのハイパーリンク" xfId="1323" builtinId="9" hidden="1"/>
    <cellStyle name="表示済みのハイパーリンク" xfId="1324" builtinId="9" hidden="1"/>
    <cellStyle name="表示済みのハイパーリンク" xfId="1325" builtinId="9" hidden="1"/>
    <cellStyle name="表示済みのハイパーリンク" xfId="1326" builtinId="9" hidden="1"/>
    <cellStyle name="表示済みのハイパーリンク" xfId="1327" builtinId="9" hidden="1"/>
    <cellStyle name="表示済みのハイパーリンク" xfId="1328" builtinId="9" hidden="1"/>
    <cellStyle name="表示済みのハイパーリンク" xfId="1329" builtinId="9" hidden="1"/>
    <cellStyle name="表示済みのハイパーリンク" xfId="1330" builtinId="9" hidden="1"/>
    <cellStyle name="表示済みのハイパーリンク" xfId="1331" builtinId="9" hidden="1"/>
    <cellStyle name="表示済みのハイパーリンク" xfId="1332" builtinId="9" hidden="1"/>
    <cellStyle name="表示済みのハイパーリンク" xfId="1333" builtinId="9" hidden="1"/>
    <cellStyle name="表示済みのハイパーリンク" xfId="1334" builtinId="9" hidden="1"/>
    <cellStyle name="表示済みのハイパーリンク" xfId="1335" builtinId="9" hidden="1"/>
    <cellStyle name="表示済みのハイパーリンク" xfId="1336" builtinId="9" hidden="1"/>
    <cellStyle name="表示済みのハイパーリンク" xfId="1337" builtinId="9" hidden="1"/>
    <cellStyle name="表示済みのハイパーリンク" xfId="1338" builtinId="9" hidden="1"/>
    <cellStyle name="表示済みのハイパーリンク" xfId="1339" builtinId="9" hidden="1"/>
    <cellStyle name="表示済みのハイパーリンク" xfId="1340" builtinId="9" hidden="1"/>
    <cellStyle name="表示済みのハイパーリンク" xfId="1341" builtinId="9" hidden="1"/>
    <cellStyle name="表示済みのハイパーリンク" xfId="1342" builtinId="9" hidden="1"/>
    <cellStyle name="表示済みのハイパーリンク" xfId="1343" builtinId="9" hidden="1"/>
    <cellStyle name="表示済みのハイパーリンク" xfId="1344" builtinId="9" hidden="1"/>
    <cellStyle name="表示済みのハイパーリンク" xfId="1345" builtinId="9" hidden="1"/>
    <cellStyle name="表示済みのハイパーリンク" xfId="1346" builtinId="9" hidden="1"/>
    <cellStyle name="表示済みのハイパーリンク" xfId="1347" builtinId="9" hidden="1"/>
    <cellStyle name="表示済みのハイパーリンク" xfId="1348" builtinId="9" hidden="1"/>
    <cellStyle name="表示済みのハイパーリンク" xfId="1349" builtinId="9" hidden="1"/>
    <cellStyle name="表示済みのハイパーリンク" xfId="1350" builtinId="9" hidden="1"/>
    <cellStyle name="表示済みのハイパーリンク" xfId="1351" builtinId="9" hidden="1"/>
    <cellStyle name="表示済みのハイパーリンク" xfId="1352" builtinId="9" hidden="1"/>
    <cellStyle name="表示済みのハイパーリンク" xfId="1353" builtinId="9" hidden="1"/>
    <cellStyle name="表示済みのハイパーリンク" xfId="1354" builtinId="9" hidden="1"/>
    <cellStyle name="表示済みのハイパーリンク" xfId="1355" builtinId="9" hidden="1"/>
    <cellStyle name="表示済みのハイパーリンク" xfId="1356" builtinId="9" hidden="1"/>
    <cellStyle name="表示済みのハイパーリンク" xfId="1357" builtinId="9" hidden="1"/>
    <cellStyle name="表示済みのハイパーリンク" xfId="1358" builtinId="9" hidden="1"/>
    <cellStyle name="表示済みのハイパーリンク" xfId="1359" builtinId="9" hidden="1"/>
    <cellStyle name="表示済みのハイパーリンク" xfId="1360" builtinId="9" hidden="1"/>
    <cellStyle name="表示済みのハイパーリンク" xfId="1361" builtinId="9" hidden="1"/>
    <cellStyle name="表示済みのハイパーリンク" xfId="1362" builtinId="9" hidden="1"/>
    <cellStyle name="表示済みのハイパーリンク" xfId="1363" builtinId="9" hidden="1"/>
    <cellStyle name="表示済みのハイパーリンク" xfId="1364" builtinId="9" hidden="1"/>
    <cellStyle name="表示済みのハイパーリンク" xfId="1365" builtinId="9" hidden="1"/>
    <cellStyle name="表示済みのハイパーリンク" xfId="1366" builtinId="9" hidden="1"/>
    <cellStyle name="表示済みのハイパーリンク" xfId="1367" builtinId="9" hidden="1"/>
    <cellStyle name="表示済みのハイパーリンク" xfId="1368" builtinId="9" hidden="1"/>
    <cellStyle name="表示済みのハイパーリンク" xfId="1369" builtinId="9" hidden="1"/>
    <cellStyle name="表示済みのハイパーリンク" xfId="1370" builtinId="9" hidden="1"/>
    <cellStyle name="表示済みのハイパーリンク" xfId="1371" builtinId="9" hidden="1"/>
    <cellStyle name="表示済みのハイパーリンク" xfId="1372" builtinId="9" hidden="1"/>
    <cellStyle name="表示済みのハイパーリンク" xfId="1373" builtinId="9" hidden="1"/>
    <cellStyle name="表示済みのハイパーリンク" xfId="1374" builtinId="9" hidden="1"/>
    <cellStyle name="表示済みのハイパーリンク" xfId="1375" builtinId="9" hidden="1"/>
    <cellStyle name="表示済みのハイパーリンク" xfId="1376" builtinId="9" hidden="1"/>
    <cellStyle name="表示済みのハイパーリンク" xfId="1377" builtinId="9" hidden="1"/>
    <cellStyle name="表示済みのハイパーリンク" xfId="1378" builtinId="9" hidden="1"/>
    <cellStyle name="表示済みのハイパーリンク" xfId="1379" builtinId="9" hidden="1"/>
    <cellStyle name="表示済みのハイパーリンク" xfId="1380" builtinId="9" hidden="1"/>
    <cellStyle name="表示済みのハイパーリンク" xfId="1381" builtinId="9" hidden="1"/>
    <cellStyle name="表示済みのハイパーリンク" xfId="1382" builtinId="9" hidden="1"/>
    <cellStyle name="表示済みのハイパーリンク" xfId="1383" builtinId="9" hidden="1"/>
    <cellStyle name="表示済みのハイパーリンク" xfId="1384" builtinId="9" hidden="1"/>
    <cellStyle name="表示済みのハイパーリンク" xfId="1385" builtinId="9" hidden="1"/>
    <cellStyle name="表示済みのハイパーリンク" xfId="1386" builtinId="9" hidden="1"/>
    <cellStyle name="表示済みのハイパーリンク" xfId="1387" builtinId="9" hidden="1"/>
    <cellStyle name="表示済みのハイパーリンク" xfId="1388" builtinId="9" hidden="1"/>
    <cellStyle name="表示済みのハイパーリンク" xfId="1389" builtinId="9" hidden="1"/>
    <cellStyle name="表示済みのハイパーリンク" xfId="1390" builtinId="9" hidden="1"/>
    <cellStyle name="表示済みのハイパーリンク" xfId="1391" builtinId="9" hidden="1"/>
    <cellStyle name="表示済みのハイパーリンク" xfId="1392" builtinId="9" hidden="1"/>
    <cellStyle name="表示済みのハイパーリンク" xfId="1393" builtinId="9" hidden="1"/>
    <cellStyle name="表示済みのハイパーリンク" xfId="1394" builtinId="9" hidden="1"/>
    <cellStyle name="表示済みのハイパーリンク" xfId="1395" builtinId="9" hidden="1"/>
    <cellStyle name="表示済みのハイパーリンク" xfId="1396" builtinId="9" hidden="1"/>
    <cellStyle name="表示済みのハイパーリンク" xfId="1397" builtinId="9" hidden="1"/>
    <cellStyle name="表示済みのハイパーリンク" xfId="1398" builtinId="9" hidden="1"/>
    <cellStyle name="表示済みのハイパーリンク" xfId="1399" builtinId="9" hidden="1"/>
    <cellStyle name="表示済みのハイパーリンク" xfId="1400" builtinId="9" hidden="1"/>
    <cellStyle name="表示済みのハイパーリンク" xfId="1401" builtinId="9" hidden="1"/>
    <cellStyle name="表示済みのハイパーリンク" xfId="1402" builtinId="9" hidden="1"/>
    <cellStyle name="表示済みのハイパーリンク" xfId="1403" builtinId="9" hidden="1"/>
    <cellStyle name="表示済みのハイパーリンク" xfId="1404" builtinId="9" hidden="1"/>
    <cellStyle name="表示済みのハイパーリンク" xfId="1405" builtinId="9" hidden="1"/>
    <cellStyle name="表示済みのハイパーリンク" xfId="1406" builtinId="9" hidden="1"/>
    <cellStyle name="表示済みのハイパーリンク" xfId="1407" builtinId="9" hidden="1"/>
    <cellStyle name="表示済みのハイパーリンク" xfId="1408" builtinId="9" hidden="1"/>
    <cellStyle name="表示済みのハイパーリンク" xfId="1409" builtinId="9" hidden="1"/>
    <cellStyle name="表示済みのハイパーリンク" xfId="1410" builtinId="9" hidden="1"/>
    <cellStyle name="表示済みのハイパーリンク" xfId="1411" builtinId="9" hidden="1"/>
    <cellStyle name="表示済みのハイパーリンク" xfId="1412" builtinId="9" hidden="1"/>
    <cellStyle name="表示済みのハイパーリンク" xfId="1413" builtinId="9" hidden="1"/>
    <cellStyle name="表示済みのハイパーリンク" xfId="1414" builtinId="9" hidden="1"/>
    <cellStyle name="表示済みのハイパーリンク" xfId="1415" builtinId="9" hidden="1"/>
    <cellStyle name="表示済みのハイパーリンク" xfId="1416" builtinId="9" hidden="1"/>
    <cellStyle name="表示済みのハイパーリンク" xfId="1417" builtinId="9" hidden="1"/>
    <cellStyle name="表示済みのハイパーリンク" xfId="1418" builtinId="9" hidden="1"/>
    <cellStyle name="表示済みのハイパーリンク" xfId="1419" builtinId="9" hidden="1"/>
    <cellStyle name="表示済みのハイパーリンク" xfId="1420" builtinId="9" hidden="1"/>
    <cellStyle name="表示済みのハイパーリンク" xfId="1421" builtinId="9" hidden="1"/>
    <cellStyle name="表示済みのハイパーリンク" xfId="1422" builtinId="9" hidden="1"/>
    <cellStyle name="表示済みのハイパーリンク" xfId="1423" builtinId="9" hidden="1"/>
    <cellStyle name="表示済みのハイパーリンク" xfId="1424" builtinId="9" hidden="1"/>
    <cellStyle name="表示済みのハイパーリンク" xfId="1425" builtinId="9" hidden="1"/>
    <cellStyle name="表示済みのハイパーリンク" xfId="1426" builtinId="9" hidden="1"/>
    <cellStyle name="表示済みのハイパーリンク" xfId="1427" builtinId="9" hidden="1"/>
    <cellStyle name="表示済みのハイパーリンク" xfId="1428" builtinId="9" hidden="1"/>
    <cellStyle name="表示済みのハイパーリンク" xfId="1429" builtinId="9" hidden="1"/>
    <cellStyle name="表示済みのハイパーリンク" xfId="1430" builtinId="9" hidden="1"/>
    <cellStyle name="表示済みのハイパーリンク" xfId="1431" builtinId="9" hidden="1"/>
    <cellStyle name="表示済みのハイパーリンク" xfId="1432" builtinId="9" hidden="1"/>
    <cellStyle name="表示済みのハイパーリンク" xfId="1433" builtinId="9" hidden="1"/>
    <cellStyle name="表示済みのハイパーリンク" xfId="1434" builtinId="9" hidden="1"/>
    <cellStyle name="表示済みのハイパーリンク" xfId="1435" builtinId="9" hidden="1"/>
    <cellStyle name="表示済みのハイパーリンク" xfId="1436" builtinId="9" hidden="1"/>
    <cellStyle name="表示済みのハイパーリンク" xfId="1437" builtinId="9" hidden="1"/>
    <cellStyle name="表示済みのハイパーリンク" xfId="1438" builtinId="9" hidden="1"/>
    <cellStyle name="表示済みのハイパーリンク" xfId="1439" builtinId="9" hidden="1"/>
    <cellStyle name="表示済みのハイパーリンク" xfId="1440" builtinId="9" hidden="1"/>
    <cellStyle name="表示済みのハイパーリンク" xfId="1441" builtinId="9" hidden="1"/>
    <cellStyle name="表示済みのハイパーリンク" xfId="1442" builtinId="9" hidden="1"/>
    <cellStyle name="表示済みのハイパーリンク" xfId="1443" builtinId="9" hidden="1"/>
    <cellStyle name="表示済みのハイパーリンク" xfId="1444" builtinId="9" hidden="1"/>
    <cellStyle name="表示済みのハイパーリンク" xfId="1445" builtinId="9" hidden="1"/>
    <cellStyle name="表示済みのハイパーリンク" xfId="1446" builtinId="9" hidden="1"/>
    <cellStyle name="表示済みのハイパーリンク" xfId="1447" builtinId="9" hidden="1"/>
    <cellStyle name="表示済みのハイパーリンク" xfId="1448" builtinId="9" hidden="1"/>
    <cellStyle name="表示済みのハイパーリンク" xfId="1449" builtinId="9" hidden="1"/>
    <cellStyle name="表示済みのハイパーリンク" xfId="1450" builtinId="9" hidden="1"/>
    <cellStyle name="表示済みのハイパーリンク" xfId="1451" builtinId="9" hidden="1"/>
    <cellStyle name="表示済みのハイパーリンク" xfId="1452" builtinId="9" hidden="1"/>
    <cellStyle name="表示済みのハイパーリンク" xfId="1453" builtinId="9" hidden="1"/>
    <cellStyle name="表示済みのハイパーリンク" xfId="1454" builtinId="9" hidden="1"/>
    <cellStyle name="表示済みのハイパーリンク" xfId="1455" builtinId="9" hidden="1"/>
    <cellStyle name="表示済みのハイパーリンク" xfId="1456" builtinId="9" hidden="1"/>
    <cellStyle name="表示済みのハイパーリンク" xfId="1457" builtinId="9" hidden="1"/>
    <cellStyle name="表示済みのハイパーリンク" xfId="1458" builtinId="9" hidden="1"/>
    <cellStyle name="表示済みのハイパーリンク" xfId="1459" builtinId="9" hidden="1"/>
    <cellStyle name="表示済みのハイパーリンク" xfId="1460" builtinId="9" hidden="1"/>
    <cellStyle name="表示済みのハイパーリンク" xfId="1461" builtinId="9" hidden="1"/>
    <cellStyle name="表示済みのハイパーリンク" xfId="1462" builtinId="9" hidden="1"/>
    <cellStyle name="表示済みのハイパーリンク" xfId="1463" builtinId="9" hidden="1"/>
    <cellStyle name="表示済みのハイパーリンク" xfId="1464" builtinId="9" hidden="1"/>
    <cellStyle name="表示済みのハイパーリンク" xfId="1465" builtinId="9" hidden="1"/>
    <cellStyle name="表示済みのハイパーリンク" xfId="1466" builtinId="9" hidden="1"/>
    <cellStyle name="表示済みのハイパーリンク" xfId="1467" builtinId="9" hidden="1"/>
    <cellStyle name="表示済みのハイパーリンク" xfId="1468" builtinId="9" hidden="1"/>
    <cellStyle name="表示済みのハイパーリンク" xfId="1469" builtinId="9" hidden="1"/>
    <cellStyle name="表示済みのハイパーリンク" xfId="1470" builtinId="9" hidden="1"/>
    <cellStyle name="表示済みのハイパーリンク" xfId="1471" builtinId="9" hidden="1"/>
    <cellStyle name="表示済みのハイパーリンク" xfId="1472" builtinId="9" hidden="1"/>
    <cellStyle name="表示済みのハイパーリンク" xfId="1473" builtinId="9" hidden="1"/>
    <cellStyle name="表示済みのハイパーリンク" xfId="1474" builtinId="9" hidden="1"/>
    <cellStyle name="表示済みのハイパーリンク" xfId="1475" builtinId="9" hidden="1"/>
    <cellStyle name="表示済みのハイパーリンク" xfId="1476" builtinId="9" hidden="1"/>
    <cellStyle name="表示済みのハイパーリンク" xfId="1477" builtinId="9" hidden="1"/>
    <cellStyle name="表示済みのハイパーリンク" xfId="1478" builtinId="9" hidden="1"/>
    <cellStyle name="表示済みのハイパーリンク" xfId="1479" builtinId="9" hidden="1"/>
    <cellStyle name="表示済みのハイパーリンク" xfId="1480" builtinId="9" hidden="1"/>
    <cellStyle name="表示済みのハイパーリンク" xfId="1481" builtinId="9" hidden="1"/>
    <cellStyle name="表示済みのハイパーリンク" xfId="1482" builtinId="9" hidden="1"/>
    <cellStyle name="表示済みのハイパーリンク" xfId="1483" builtinId="9" hidden="1"/>
    <cellStyle name="表示済みのハイパーリンク" xfId="1484" builtinId="9" hidden="1"/>
    <cellStyle name="表示済みのハイパーリンク" xfId="1485" builtinId="9" hidden="1"/>
    <cellStyle name="表示済みのハイパーリンク" xfId="1486" builtinId="9" hidden="1"/>
    <cellStyle name="表示済みのハイパーリンク" xfId="1487" builtinId="9" hidden="1"/>
    <cellStyle name="表示済みのハイパーリンク" xfId="1488" builtinId="9" hidden="1"/>
    <cellStyle name="表示済みのハイパーリンク" xfId="1489" builtinId="9" hidden="1"/>
    <cellStyle name="表示済みのハイパーリンク" xfId="1490" builtinId="9" hidden="1"/>
    <cellStyle name="表示済みのハイパーリンク" xfId="1491" builtinId="9" hidden="1"/>
    <cellStyle name="表示済みのハイパーリンク" xfId="1492" builtinId="9" hidden="1"/>
    <cellStyle name="表示済みのハイパーリンク" xfId="1493" builtinId="9" hidden="1"/>
    <cellStyle name="表示済みのハイパーリンク" xfId="1494" builtinId="9" hidden="1"/>
    <cellStyle name="表示済みのハイパーリンク" xfId="1495" builtinId="9" hidden="1"/>
    <cellStyle name="表示済みのハイパーリンク" xfId="1496" builtinId="9" hidden="1"/>
    <cellStyle name="表示済みのハイパーリンク" xfId="1497" builtinId="9" hidden="1"/>
    <cellStyle name="表示済みのハイパーリンク" xfId="1498" builtinId="9" hidden="1"/>
    <cellStyle name="表示済みのハイパーリンク" xfId="1499" builtinId="9" hidden="1"/>
    <cellStyle name="表示済みのハイパーリンク" xfId="1500" builtinId="9" hidden="1"/>
    <cellStyle name="表示済みのハイパーリンク" xfId="1501" builtinId="9" hidden="1"/>
    <cellStyle name="表示済みのハイパーリンク" xfId="1502" builtinId="9" hidden="1"/>
    <cellStyle name="表示済みのハイパーリンク" xfId="1503" builtinId="9" hidden="1"/>
    <cellStyle name="表示済みのハイパーリンク" xfId="1504" builtinId="9" hidden="1"/>
    <cellStyle name="表示済みのハイパーリンク" xfId="1505" builtinId="9" hidden="1"/>
    <cellStyle name="表示済みのハイパーリンク" xfId="1506" builtinId="9" hidden="1"/>
    <cellStyle name="表示済みのハイパーリンク" xfId="1507" builtinId="9" hidden="1"/>
    <cellStyle name="表示済みのハイパーリンク" xfId="1508" builtinId="9" hidden="1"/>
    <cellStyle name="表示済みのハイパーリンク" xfId="1509" builtinId="9" hidden="1"/>
    <cellStyle name="表示済みのハイパーリンク" xfId="1510" builtinId="9" hidden="1"/>
    <cellStyle name="表示済みのハイパーリンク" xfId="1511" builtinId="9" hidden="1"/>
    <cellStyle name="表示済みのハイパーリンク" xfId="1512" builtinId="9" hidden="1"/>
    <cellStyle name="表示済みのハイパーリンク" xfId="1513" builtinId="9" hidden="1"/>
    <cellStyle name="表示済みのハイパーリンク" xfId="1514" builtinId="9" hidden="1"/>
    <cellStyle name="表示済みのハイパーリンク" xfId="1515" builtinId="9" hidden="1"/>
    <cellStyle name="表示済みのハイパーリンク" xfId="1516" builtinId="9" hidden="1"/>
    <cellStyle name="表示済みのハイパーリンク" xfId="1517" builtinId="9" hidden="1"/>
    <cellStyle name="表示済みのハイパーリンク" xfId="1518" builtinId="9" hidden="1"/>
    <cellStyle name="表示済みのハイパーリンク" xfId="1519" builtinId="9" hidden="1"/>
    <cellStyle name="表示済みのハイパーリンク" xfId="1520" builtinId="9" hidden="1"/>
    <cellStyle name="表示済みのハイパーリンク" xfId="1521" builtinId="9" hidden="1"/>
    <cellStyle name="表示済みのハイパーリンク" xfId="1522" builtinId="9" hidden="1"/>
    <cellStyle name="表示済みのハイパーリンク" xfId="1523" builtinId="9" hidden="1"/>
    <cellStyle name="表示済みのハイパーリンク" xfId="1524" builtinId="9" hidden="1"/>
    <cellStyle name="表示済みのハイパーリンク" xfId="1525" builtinId="9" hidden="1"/>
    <cellStyle name="表示済みのハイパーリンク" xfId="1526" builtinId="9" hidden="1"/>
    <cellStyle name="表示済みのハイパーリンク" xfId="1527" builtinId="9" hidden="1"/>
    <cellStyle name="表示済みのハイパーリンク" xfId="1528" builtinId="9" hidden="1"/>
    <cellStyle name="表示済みのハイパーリンク" xfId="1529" builtinId="9" hidden="1"/>
    <cellStyle name="表示済みのハイパーリンク" xfId="1530" builtinId="9" hidden="1"/>
    <cellStyle name="表示済みのハイパーリンク" xfId="1531" builtinId="9" hidden="1"/>
    <cellStyle name="表示済みのハイパーリンク" xfId="1532" builtinId="9" hidden="1"/>
    <cellStyle name="表示済みのハイパーリンク" xfId="1533" builtinId="9" hidden="1"/>
    <cellStyle name="表示済みのハイパーリンク" xfId="1534" builtinId="9" hidden="1"/>
    <cellStyle name="表示済みのハイパーリンク" xfId="1535" builtinId="9" hidden="1"/>
    <cellStyle name="表示済みのハイパーリンク" xfId="1536" builtinId="9" hidden="1"/>
    <cellStyle name="表示済みのハイパーリンク" xfId="1537" builtinId="9" hidden="1"/>
    <cellStyle name="表示済みのハイパーリンク" xfId="1538" builtinId="9" hidden="1"/>
    <cellStyle name="表示済みのハイパーリンク" xfId="1539" builtinId="9" hidden="1"/>
    <cellStyle name="表示済みのハイパーリンク" xfId="1540" builtinId="9" hidden="1"/>
    <cellStyle name="表示済みのハイパーリンク" xfId="1541" builtinId="9" hidden="1"/>
    <cellStyle name="表示済みのハイパーリンク" xfId="1542" builtinId="9" hidden="1"/>
    <cellStyle name="表示済みのハイパーリンク" xfId="1543" builtinId="9" hidden="1"/>
    <cellStyle name="表示済みのハイパーリンク" xfId="1544" builtinId="9" hidden="1"/>
    <cellStyle name="表示済みのハイパーリンク" xfId="1545" builtinId="9" hidden="1"/>
    <cellStyle name="表示済みのハイパーリンク" xfId="1546" builtinId="9" hidden="1"/>
    <cellStyle name="表示済みのハイパーリンク" xfId="1547" builtinId="9" hidden="1"/>
    <cellStyle name="表示済みのハイパーリンク" xfId="1548" builtinId="9" hidden="1"/>
    <cellStyle name="表示済みのハイパーリンク" xfId="1549" builtinId="9" hidden="1"/>
    <cellStyle name="表示済みのハイパーリンク" xfId="1550" builtinId="9" hidden="1"/>
    <cellStyle name="表示済みのハイパーリンク" xfId="1551" builtinId="9" hidden="1"/>
    <cellStyle name="表示済みのハイパーリンク" xfId="1552" builtinId="9" hidden="1"/>
    <cellStyle name="表示済みのハイパーリンク" xfId="1553" builtinId="9" hidden="1"/>
    <cellStyle name="表示済みのハイパーリンク" xfId="1554" builtinId="9" hidden="1"/>
    <cellStyle name="表示済みのハイパーリンク" xfId="1555" builtinId="9" hidden="1"/>
    <cellStyle name="表示済みのハイパーリンク" xfId="1556" builtinId="9" hidden="1"/>
  </cellStyles>
  <dxfs count="0"/>
  <tableStyles count="0" defaultTableStyle="TableStyleMedium9" defaultPivotStyle="PivotStyleMedium4"/>
  <colors>
    <mruColors>
      <color rgb="FFFFFFFF"/>
      <color rgb="FF6FBDD1"/>
      <color rgb="FFCDC075"/>
      <color rgb="FF5A9D66"/>
      <color rgb="FFCD7975"/>
      <color rgb="FFBFBFBF"/>
      <color rgb="FF467B7B"/>
      <color rgb="FF22335C"/>
      <color rgb="FFC87278"/>
      <color rgb="FF556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67769364292725E-2"/>
          <c:y val="1.9022886864296568E-2"/>
          <c:w val="0.87859042583497615"/>
          <c:h val="0.90766930414507507"/>
        </c:manualLayout>
      </c:layout>
      <c:areaChart>
        <c:grouping val="stacked"/>
        <c:varyColors val="0"/>
        <c:ser>
          <c:idx val="14"/>
          <c:order val="1"/>
          <c:tx>
            <c:strRef>
              <c:f>'02_データ計算'!$L$42</c:f>
              <c:strCache>
                <c:ptCount val="1"/>
                <c:pt idx="0">
                  <c:v>売上高領域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'02_データ計算'!$M$43:$P$43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680288.67783900083</c:v>
                </c:pt>
                <c:pt idx="3">
                  <c:v>883381.0167585013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A-DA4B-BCD1-EAE0AF495316}"/>
            </c:ext>
          </c:extLst>
        </c:ser>
        <c:ser>
          <c:idx val="10"/>
          <c:order val="2"/>
          <c:tx>
            <c:strRef>
              <c:f>'02_データ計算'!$L$44</c:f>
              <c:strCache>
                <c:ptCount val="1"/>
                <c:pt idx="0">
                  <c:v>損益分岐点領域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'02_データ計算'!$M$45:$P$45</c:f>
              <c:numCache>
                <c:formatCode>#,##0_);[Red]\(#,##0\)</c:formatCode>
                <c:ptCount val="4"/>
                <c:pt idx="0">
                  <c:v>0</c:v>
                </c:pt>
                <c:pt idx="1">
                  <c:v>477196.33891950041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A-DA4B-BCD1-EAE0AF495316}"/>
            </c:ext>
          </c:extLst>
        </c:ser>
        <c:ser>
          <c:idx val="16"/>
          <c:order val="3"/>
          <c:tx>
            <c:strRef>
              <c:f>'02_データ計算'!$L$37</c:f>
              <c:strCache>
                <c:ptCount val="1"/>
                <c:pt idx="0">
                  <c:v>営業利益黒字領域</c:v>
                </c:pt>
              </c:strCache>
            </c:strRef>
          </c:tx>
          <c:spPr>
            <a:solidFill>
              <a:srgbClr val="556489"/>
            </a:solidFill>
            <a:ln w="19050">
              <a:noFill/>
            </a:ln>
            <a:effectLst/>
          </c:spPr>
          <c:val>
            <c:numRef>
              <c:f>'02_データ計算'!$M$38:$P$38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274104</c:v>
                </c:pt>
                <c:pt idx="3">
                  <c:v>548208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A-DA4B-BCD1-EAE0AF495316}"/>
            </c:ext>
          </c:extLst>
        </c:ser>
        <c:ser>
          <c:idx val="12"/>
          <c:order val="4"/>
          <c:tx>
            <c:strRef>
              <c:f>'02_データ計算'!$L$39</c:f>
              <c:strCache>
                <c:ptCount val="1"/>
                <c:pt idx="0">
                  <c:v>営業利益赤字領域</c:v>
                </c:pt>
              </c:strCache>
            </c:strRef>
          </c:tx>
          <c:spPr>
            <a:solidFill>
              <a:srgbClr val="C87278"/>
            </a:solidFill>
            <a:ln>
              <a:noFill/>
            </a:ln>
            <a:effectLst/>
          </c:spPr>
          <c:val>
            <c:numRef>
              <c:f>'02_データ計算'!$M$40:$P$40</c:f>
              <c:numCache>
                <c:formatCode>#,##0_);[Red]\(#,##0\)</c:formatCode>
                <c:ptCount val="4"/>
                <c:pt idx="0">
                  <c:v>274104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A-DA4B-BCD1-EAE0AF49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73744"/>
        <c:axId val="260822864"/>
      </c:areaChart>
      <c:scatterChart>
        <c:scatterStyle val="lineMarker"/>
        <c:varyColors val="0"/>
        <c:ser>
          <c:idx val="0"/>
          <c:order val="0"/>
          <c:tx>
            <c:strRef>
              <c:f>'02_データ計算'!$L$15</c:f>
              <c:strCache>
                <c:ptCount val="1"/>
                <c:pt idx="0">
                  <c:v>売上高線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yVal>
            <c:numRef>
              <c:f>'02_データ計算'!$M$16:$P$16</c:f>
              <c:numCache>
                <c:formatCode>#,##0_);[Red]\(#,##0\)</c:formatCode>
                <c:ptCount val="4"/>
                <c:pt idx="0">
                  <c:v>0</c:v>
                </c:pt>
                <c:pt idx="1">
                  <c:v>477196.33891950041</c:v>
                </c:pt>
                <c:pt idx="2">
                  <c:v>954392.67783900083</c:v>
                </c:pt>
                <c:pt idx="3">
                  <c:v>1431589.0167585013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EA-DA4B-BCD1-EAE0AF495316}"/>
            </c:ext>
          </c:extLst>
        </c:ser>
        <c:ser>
          <c:idx val="3"/>
          <c:order val="5"/>
          <c:tx>
            <c:strRef>
              <c:f>'02_データ計算'!$L$34</c:f>
              <c:strCache>
                <c:ptCount val="1"/>
                <c:pt idx="0">
                  <c:v>安全余裕率</c:v>
                </c:pt>
              </c:strCache>
            </c:strRef>
          </c:tx>
          <c:spPr>
            <a:ln w="63500" cap="sq">
              <a:solidFill>
                <a:srgbClr val="556489"/>
              </a:solidFill>
              <a:round/>
              <a:headEnd type="triangle" w="med" len="sm"/>
              <a:tailEnd type="triangle" w="med" len="sm"/>
            </a:ln>
            <a:effectLst/>
          </c:spPr>
          <c:marker>
            <c:symbol val="none"/>
          </c:marker>
          <c:xVal>
            <c:numRef>
              <c:f>'02_データ計算'!$M$34:$N$34</c:f>
              <c:numCache>
                <c:formatCode>#,##0.0_);[Red]\(#,##0.0\)</c:formatCode>
                <c:ptCount val="2"/>
              </c:numCache>
            </c:numRef>
          </c:xVal>
          <c:yVal>
            <c:numRef>
              <c:f>'02_データ計算'!$M$35:$N$35</c:f>
              <c:numCache>
                <c:formatCode>#,##0_);[Red]\(#,##0\)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0EA-DA4B-BCD1-EAE0AF495316}"/>
            </c:ext>
          </c:extLst>
        </c:ser>
        <c:ser>
          <c:idx val="5"/>
          <c:order val="6"/>
          <c:tx>
            <c:strRef>
              <c:f>'02_データ計算'!$L$32</c:f>
              <c:strCache>
                <c:ptCount val="1"/>
                <c:pt idx="0">
                  <c:v>損益分岐点比率</c:v>
                </c:pt>
              </c:strCache>
            </c:strRef>
          </c:tx>
          <c:spPr>
            <a:ln w="63500" cap="rnd">
              <a:solidFill>
                <a:srgbClr val="C87278"/>
              </a:solidFill>
              <a:round/>
              <a:headEnd type="triangle" w="med" len="sm"/>
              <a:tailEnd type="triangle" w="med" len="sm"/>
            </a:ln>
            <a:effectLst/>
          </c:spPr>
          <c:marker>
            <c:symbol val="none"/>
          </c:marker>
          <c:xVal>
            <c:numRef>
              <c:f>'02_データ計算'!$M$32:$N$32</c:f>
              <c:numCache>
                <c:formatCode>#,##0.0_);[Red]\(#,##0.0\)</c:formatCode>
                <c:ptCount val="2"/>
              </c:numCache>
            </c:numRef>
          </c:xVal>
          <c:yVal>
            <c:numRef>
              <c:f>'02_データ計算'!$M$33:$N$33</c:f>
              <c:numCache>
                <c:formatCode>#,##0_);[Red]\(#,##0\)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0EA-DA4B-BCD1-EAE0AF495316}"/>
            </c:ext>
          </c:extLst>
        </c:ser>
        <c:ser>
          <c:idx val="4"/>
          <c:order val="7"/>
          <c:tx>
            <c:strRef>
              <c:f>'02_データ計算'!$L$21</c:f>
              <c:strCache>
                <c:ptCount val="1"/>
                <c:pt idx="0">
                  <c:v>固定費</c:v>
                </c:pt>
              </c:strCache>
            </c:strRef>
          </c:tx>
          <c:spPr>
            <a:ln w="38100" cap="rnd">
              <a:solidFill>
                <a:srgbClr val="AA6185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bg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1E168244-C288-B341-9E62-6B890ABC7927}" type="SERIESNAME">
                      <a:rPr lang="ja-JP" altLang="en-US"/>
                      <a:pPr>
                        <a:defRPr sz="1600" b="1"/>
                      </a:pPr>
                      <a:t>[系列名]</a:t>
                    </a:fld>
                    <a:endParaRPr lang="ja-JP" altLang="en-US" baseline="0"/>
                  </a:p>
                  <a:p>
                    <a:pPr>
                      <a:defRPr sz="1600" b="1"/>
                    </a:pPr>
                    <a:fld id="{41F42E72-12DB-7046-A61F-F3DAAF3154B7}" type="YVALUE">
                      <a:rPr lang="en-US" altLang="ja-JP" sz="2000"/>
                      <a:pPr>
                        <a:defRPr sz="1600" b="1"/>
                      </a:pPr>
                      <a:t>[Y 値]</a:t>
                    </a:fld>
                    <a:endParaRPr lang="ja-JP" altLang="en-US"/>
                  </a:p>
                </c:rich>
              </c:tx>
              <c:numFmt formatCode="#,##0_);[Red]\(#,##0\)" sourceLinked="0"/>
              <c:spPr>
                <a:solidFill>
                  <a:srgbClr val="AA6185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0EA-DA4B-BCD1-EAE0AF495316}"/>
                </c:ext>
              </c:extLst>
            </c:dLbl>
            <c:spPr>
              <a:solidFill>
                <a:srgbClr val="AA618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'02_データ計算'!$M$22:$P$22</c:f>
              <c:numCache>
                <c:formatCode>#,##0_);[Red]\(#,##0\)</c:formatCode>
                <c:ptCount val="4"/>
                <c:pt idx="0">
                  <c:v>274104</c:v>
                </c:pt>
                <c:pt idx="1">
                  <c:v>274104</c:v>
                </c:pt>
                <c:pt idx="2">
                  <c:v>274104</c:v>
                </c:pt>
                <c:pt idx="3">
                  <c:v>274104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EA-DA4B-BCD1-EAE0AF495316}"/>
            </c:ext>
          </c:extLst>
        </c:ser>
        <c:ser>
          <c:idx val="6"/>
          <c:order val="8"/>
          <c:tx>
            <c:strRef>
              <c:f>'02_データ計算'!$L$19</c:f>
              <c:strCache>
                <c:ptCount val="1"/>
                <c:pt idx="0">
                  <c:v>変動費</c:v>
                </c:pt>
              </c:strCache>
            </c:strRef>
          </c:tx>
          <c:spPr>
            <a:ln w="38100" cap="rnd">
              <a:solidFill>
                <a:srgbClr val="C87278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'02_データ計算'!$M$19:$P$19</c:f>
              <c:numCache>
                <c:formatCode>#,##0.0_);[Red]\(#,##0.0\)</c:formatCode>
                <c:ptCount val="4"/>
              </c:numCache>
            </c:numRef>
          </c:xVal>
          <c:yVal>
            <c:numRef>
              <c:f>'02_データ計算'!$M$20:$P$20</c:f>
              <c:numCache>
                <c:formatCode>#,##0_);[Red]\(#,##0\)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0EA-DA4B-BCD1-EAE0AF495316}"/>
            </c:ext>
          </c:extLst>
        </c:ser>
        <c:ser>
          <c:idx val="8"/>
          <c:order val="9"/>
          <c:tx>
            <c:strRef>
              <c:f>'02_データ計算'!$L$17</c:f>
              <c:strCache>
                <c:ptCount val="1"/>
                <c:pt idx="0">
                  <c:v>売上高</c:v>
                </c:pt>
              </c:strCache>
            </c:strRef>
          </c:tx>
          <c:spPr>
            <a:ln w="381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flat">
                <a:solidFill>
                  <a:srgbClr val="CDC07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0EA-DA4B-BCD1-EAE0AF495316}"/>
              </c:ext>
            </c:extLst>
          </c:dPt>
          <c:dLbls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71ACF4D-4A23-D747-92E6-F74884FAF425}" type="SERIESNAME">
                      <a:rPr lang="ja-JP" altLang="en-US" sz="1600" b="0">
                        <a:solidFill>
                          <a:schemeClr val="tx1"/>
                        </a:solidFill>
                      </a:rPr>
                      <a:pPr>
                        <a:defRPr sz="1800">
                          <a:solidFill>
                            <a:schemeClr val="tx1"/>
                          </a:solidFill>
                        </a:defRPr>
                      </a:pPr>
                      <a:t>[系列名]</a:t>
                    </a:fld>
                    <a:endParaRPr lang="ja-JP" altLang="en-US" sz="1800" b="0" baseline="0">
                      <a:solidFill>
                        <a:schemeClr val="tx1"/>
                      </a:solidFill>
                    </a:endParaRPr>
                  </a:p>
                  <a:p>
                    <a:pPr>
                      <a:defRPr sz="1800">
                        <a:solidFill>
                          <a:schemeClr val="tx1"/>
                        </a:solidFill>
                      </a:defRPr>
                    </a:pPr>
                    <a:fld id="{03438A10-0FBD-D547-B606-8806FBA3EFDD}" type="YVALUE">
                      <a:rPr lang="en-US" altLang="ja-JP" sz="2000" b="1">
                        <a:solidFill>
                          <a:schemeClr val="tx1"/>
                        </a:solidFill>
                      </a:rPr>
                      <a:pPr>
                        <a:defRPr sz="1800">
                          <a:solidFill>
                            <a:schemeClr val="tx1"/>
                          </a:solidFill>
                        </a:defRPr>
                      </a:pPr>
                      <a:t>[Y 値]</a:t>
                    </a:fld>
                    <a:endParaRPr lang="ja-JP" altLang="en-US"/>
                  </a:p>
                </c:rich>
              </c:tx>
              <c:spPr>
                <a:solidFill>
                  <a:srgbClr val="CDC075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0EA-DA4B-BCD1-EAE0AF4953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'02_データ計算'!$M$17:$N$17</c:f>
              <c:numCache>
                <c:formatCode>#,##0.0_);[Red]\(#,##0.0\)</c:formatCode>
                <c:ptCount val="2"/>
                <c:pt idx="0">
                  <c:v>2.5023166389399645</c:v>
                </c:pt>
                <c:pt idx="1">
                  <c:v>2.5023166389399645</c:v>
                </c:pt>
              </c:numCache>
            </c:numRef>
          </c:xVal>
          <c:yVal>
            <c:numRef>
              <c:f>'02_データ計算'!$M$18:$N$18</c:f>
              <c:numCache>
                <c:formatCode>#,##0_);[Red]\(#,##0\)</c:formatCode>
                <c:ptCount val="2"/>
                <c:pt idx="0">
                  <c:v>0</c:v>
                </c:pt>
                <c:pt idx="1">
                  <c:v>716900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0EA-DA4B-BCD1-EAE0AF495316}"/>
            </c:ext>
          </c:extLst>
        </c:ser>
        <c:ser>
          <c:idx val="7"/>
          <c:order val="10"/>
          <c:tx>
            <c:strRef>
              <c:f>'02_データ計算'!$L$25</c:f>
              <c:strCache>
                <c:ptCount val="1"/>
                <c:pt idx="0">
                  <c:v>限界利益</c:v>
                </c:pt>
              </c:strCache>
            </c:strRef>
          </c:tx>
          <c:spPr>
            <a:ln w="63500" cap="rnd">
              <a:solidFill>
                <a:schemeClr val="bg1">
                  <a:lumMod val="65000"/>
                </a:schemeClr>
              </a:solidFill>
              <a:round/>
              <a:headEnd type="triangle" w="med" len="sm"/>
              <a:tailEnd type="triangle" w="med" len="sm"/>
            </a:ln>
            <a:effectLst/>
          </c:spPr>
          <c:marker>
            <c:symbol val="none"/>
          </c:marker>
          <c:xVal>
            <c:numRef>
              <c:f>'02_データ計算'!$M$25:$N$25</c:f>
              <c:numCache>
                <c:formatCode>#,##0.0_);[Red]\(#,##0.0\)</c:formatCode>
                <c:ptCount val="2"/>
              </c:numCache>
            </c:numRef>
          </c:xVal>
          <c:yVal>
            <c:numRef>
              <c:f>'02_データ計算'!$M$26:$N$26</c:f>
              <c:numCache>
                <c:formatCode>#,##0_);[Red]\(#,##0\)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0EA-DA4B-BCD1-EAE0AF495316}"/>
            </c:ext>
          </c:extLst>
        </c:ser>
        <c:ser>
          <c:idx val="9"/>
          <c:order val="11"/>
          <c:tx>
            <c:strRef>
              <c:f>'02_データ計算'!$L$27</c:f>
              <c:strCache>
                <c:ptCount val="1"/>
                <c:pt idx="0">
                  <c:v>営業利益</c:v>
                </c:pt>
              </c:strCache>
            </c:strRef>
          </c:tx>
          <c:spPr>
            <a:ln w="63500" cap="rnd">
              <a:solidFill>
                <a:srgbClr val="FFC000"/>
              </a:solidFill>
              <a:round/>
              <a:headEnd type="triangle" w="med" len="sm"/>
              <a:tailEnd type="triangle" w="med" len="sm"/>
            </a:ln>
            <a:effectLst/>
          </c:spPr>
          <c:marker>
            <c:symbol val="none"/>
          </c:marker>
          <c:xVal>
            <c:numRef>
              <c:f>'02_データ計算'!$M$27:$N$27</c:f>
              <c:numCache>
                <c:formatCode>#,##0.0_);[Red]\(#,##0.0\)</c:formatCode>
                <c:ptCount val="2"/>
              </c:numCache>
            </c:numRef>
          </c:xVal>
          <c:yVal>
            <c:numRef>
              <c:f>'02_データ計算'!$M$28:$N$28</c:f>
              <c:numCache>
                <c:formatCode>#,##0_);[Red]\(#,##0\)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0EA-DA4B-BCD1-EAE0AF495316}"/>
            </c:ext>
          </c:extLst>
        </c:ser>
        <c:ser>
          <c:idx val="2"/>
          <c:order val="12"/>
          <c:tx>
            <c:strRef>
              <c:f>'02_データ計算'!$L$23</c:f>
              <c:strCache>
                <c:ptCount val="1"/>
                <c:pt idx="0">
                  <c:v>総費用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10EA-DA4B-BCD1-EAE0AF495316}"/>
              </c:ext>
            </c:extLst>
          </c:dPt>
          <c:yVal>
            <c:numRef>
              <c:f>'02_データ計算'!$M$24:$P$24</c:f>
              <c:numCache>
                <c:formatCode>#,##0_);[Red]\(#,##0\)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0EA-DA4B-BCD1-EAE0AF495316}"/>
            </c:ext>
          </c:extLst>
        </c:ser>
        <c:ser>
          <c:idx val="1"/>
          <c:order val="13"/>
          <c:tx>
            <c:strRef>
              <c:f>'02_データ計算'!$L$30</c:f>
              <c:strCache>
                <c:ptCount val="1"/>
                <c:pt idx="0">
                  <c:v>損益分岐点</c:v>
                </c:pt>
              </c:strCache>
            </c:strRef>
          </c:tx>
          <c:spPr>
            <a:ln w="3810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38100">
                <a:solidFill>
                  <a:schemeClr val="bg1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10EA-DA4B-BCD1-EAE0AF495316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chemeClr val="bg1"/>
                </a:solidFill>
                <a:ln w="38100">
                  <a:solidFill>
                    <a:schemeClr val="bg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0EA-DA4B-BCD1-EAE0AF49531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EA-DA4B-BCD1-EAE0AF4953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EA-DA4B-BCD1-EAE0AF4953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EA-DA4B-BCD1-EAE0AF495316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1" i="0" u="none" strike="noStrike" kern="1200" baseline="0">
                        <a:solidFill>
                          <a:schemeClr val="bg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D45C5E5-597B-994E-827E-3CEA2DFF8A85}" type="SERIESNAME">
                      <a:rPr lang="ja-JP" altLang="en-US" sz="2000" b="1">
                        <a:solidFill>
                          <a:schemeClr val="bg1"/>
                        </a:solidFill>
                      </a:rPr>
                      <a:pPr>
                        <a:defRPr sz="1800" b="1"/>
                      </a:pPr>
                      <a:t>[系列名]</a:t>
                    </a:fld>
                    <a:endParaRPr lang="ja-JP" altLang="en-US" b="1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1800" b="1"/>
                    </a:pPr>
                    <a:fld id="{2CF34A69-59B6-F949-9F78-9AC1CDB35B32}" type="YVALUE">
                      <a:rPr lang="en-US" altLang="ja-JP" sz="3200" b="1">
                        <a:solidFill>
                          <a:schemeClr val="bg1"/>
                        </a:solidFill>
                      </a:rPr>
                      <a:pPr>
                        <a:defRPr sz="1800" b="1"/>
                      </a:pPr>
                      <a:t>[Y 値]</a:t>
                    </a:fld>
                    <a:endParaRPr lang="ja-JP" altLang="en-US"/>
                  </a:p>
                </c:rich>
              </c:tx>
              <c:numFmt formatCode="#,##0_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0EA-DA4B-BCD1-EAE0AF495316}"/>
                </c:ext>
              </c:extLst>
            </c:dLbl>
            <c:numFmt formatCode="#,##0_ " sourceLinked="0"/>
            <c:spPr>
              <a:noFill/>
              <a:ln>
                <a:solidFill>
                  <a:srgbClr val="FFC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FF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'02_データ計算'!$M$30:$P$30</c:f>
              <c:numCache>
                <c:formatCode>#,##0.0_);[Red]\(#,##0.0\)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'02_データ計算'!$M$31:$P$31</c:f>
              <c:numCache>
                <c:formatCode>#,##0_);[Red]\(#,##0\)</c:formatCode>
                <c:ptCount val="4"/>
                <c:pt idx="0">
                  <c:v>0</c:v>
                </c:pt>
                <c:pt idx="1">
                  <c:v>477196.33891950041</c:v>
                </c:pt>
                <c:pt idx="2">
                  <c:v>477196.33891950041</c:v>
                </c:pt>
                <c:pt idx="3">
                  <c:v>477196.33891950041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0EA-DA4B-BCD1-EAE0AF49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73744"/>
        <c:axId val="260822864"/>
      </c:scatterChart>
      <c:catAx>
        <c:axId val="329173744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bg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60822864"/>
        <c:crosses val="autoZero"/>
        <c:auto val="1"/>
        <c:lblAlgn val="ctr"/>
        <c:lblOffset val="100"/>
        <c:noMultiLvlLbl val="0"/>
      </c:catAx>
      <c:valAx>
        <c:axId val="26082286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one"/>
        <c:crossAx val="32917374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4967320261438E-2"/>
          <c:y val="0.10666666666666667"/>
          <c:w val="0.9183006535947712"/>
          <c:h val="0.84444444444444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'02_データ計算'!$M$48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CDC07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'02_データ計算'!$M$49:$M$51</c:f>
              <c:numCache>
                <c:formatCode>#,##0_ </c:formatCode>
                <c:ptCount val="3"/>
                <c:pt idx="0">
                  <c:v>716900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8B4F-9B2A-D5A16519A3F3}"/>
            </c:ext>
          </c:extLst>
        </c:ser>
        <c:ser>
          <c:idx val="1"/>
          <c:order val="1"/>
          <c:tx>
            <c:strRef>
              <c:f>'02_データ計算'!$N$48</c:f>
              <c:strCache>
                <c:ptCount val="1"/>
                <c:pt idx="0">
                  <c:v>限界利益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'02_データ計算'!$N$49:$N$51</c:f>
              <c:numCache>
                <c:formatCode>#,##0_ </c:formatCode>
                <c:ptCount val="3"/>
                <c:pt idx="1">
                  <c:v>411791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8-8B4F-9B2A-D5A16519A3F3}"/>
            </c:ext>
          </c:extLst>
        </c:ser>
        <c:ser>
          <c:idx val="2"/>
          <c:order val="2"/>
          <c:tx>
            <c:strRef>
              <c:f>'02_データ計算'!$O$48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C8727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'02_データ計算'!$O$49:$O$51</c:f>
              <c:numCache>
                <c:formatCode>#,##0_ </c:formatCode>
                <c:ptCount val="3"/>
                <c:pt idx="1">
                  <c:v>305109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8-8B4F-9B2A-D5A16519A3F3}"/>
            </c:ext>
          </c:extLst>
        </c:ser>
        <c:ser>
          <c:idx val="3"/>
          <c:order val="3"/>
          <c:tx>
            <c:strRef>
              <c:f>'02_データ計算'!$P$48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556489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258-8B4F-9B2A-D5A16519A3F3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258-8B4F-9B2A-D5A16519A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'02_データ計算'!$P$49:$P$51</c:f>
              <c:numCache>
                <c:formatCode>#,##0_ </c:formatCode>
                <c:ptCount val="3"/>
                <c:pt idx="2">
                  <c:v>137687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58-8B4F-9B2A-D5A16519A3F3}"/>
            </c:ext>
          </c:extLst>
        </c:ser>
        <c:ser>
          <c:idx val="4"/>
          <c:order val="4"/>
          <c:tx>
            <c:strRef>
              <c:f>'02_データ計算'!$Q$48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rgbClr val="AA61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'02_データ計算'!$Q$49:$Q$51</c:f>
              <c:numCache>
                <c:formatCode>#,##0_ </c:formatCode>
                <c:ptCount val="3"/>
                <c:pt idx="2">
                  <c:v>274104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8-8B4F-9B2A-D5A16519A3F3}"/>
            </c:ext>
          </c:extLst>
        </c:ser>
        <c:ser>
          <c:idx val="5"/>
          <c:order val="5"/>
          <c:tx>
            <c:strRef>
              <c:f>'02_データ計算'!$R$48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C8727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'02_データ計算'!$L$49:$L$51</c:f>
              <c:strCache>
                <c:ptCount val="3"/>
                <c:pt idx="0">
                  <c:v>売上高</c:v>
                </c:pt>
                <c:pt idx="1">
                  <c:v>変動費・変動利益</c:v>
                </c:pt>
                <c:pt idx="2">
                  <c:v>営業利益</c:v>
                </c:pt>
              </c:strCache>
            </c:strRef>
          </c:cat>
          <c:val>
            <c:numRef>
              <c:f>'02_データ計算'!$R$49:$R$51</c:f>
              <c:numCache>
                <c:formatCode>#,##0_ </c:formatCode>
                <c:ptCount val="3"/>
                <c:pt idx="2">
                  <c:v>305109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58-8B4F-9B2A-D5A16519A3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843338591"/>
        <c:axId val="842694240"/>
      </c:barChart>
      <c:catAx>
        <c:axId val="18433385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2694240"/>
        <c:crosses val="autoZero"/>
        <c:auto val="1"/>
        <c:lblAlgn val="ctr"/>
        <c:lblOffset val="100"/>
        <c:noMultiLvlLbl val="0"/>
      </c:catAx>
      <c:valAx>
        <c:axId val="842694240"/>
        <c:scaling>
          <c:orientation val="minMax"/>
        </c:scaling>
        <c:delete val="1"/>
        <c:axPos val="l"/>
        <c:numFmt formatCode="#,##0_ " sourceLinked="1"/>
        <c:majorTickMark val="out"/>
        <c:minorTickMark val="none"/>
        <c:tickLblPos val="nextTo"/>
        <c:crossAx val="1843338591"/>
        <c:crosses val="autoZero"/>
        <c:crossBetween val="between"/>
      </c:valAx>
      <c:spPr>
        <a:noFill/>
        <a:ln w="57150"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21EA8C"/>
            </a:solidFill>
            <a:ln>
              <a:noFill/>
            </a:ln>
          </c:spPr>
          <c:dPt>
            <c:idx val="0"/>
            <c:bubble3D val="0"/>
            <c:spPr>
              <a:solidFill>
                <a:srgbClr val="55648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B-6244-AE34-796FD75105FD}"/>
              </c:ext>
            </c:extLst>
          </c:dPt>
          <c:dPt>
            <c:idx val="1"/>
            <c:bubble3D val="0"/>
            <c:spPr>
              <a:solidFill>
                <a:srgbClr val="C8727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B-6244-AE34-796FD75105FD}"/>
              </c:ext>
            </c:extLst>
          </c:dPt>
          <c:dLbls>
            <c:delete val="1"/>
          </c:dLbls>
          <c:cat>
            <c:strRef>
              <c:f>'02_データ計算'!$L$56:$L$57</c:f>
              <c:strCache>
                <c:ptCount val="2"/>
                <c:pt idx="0">
                  <c:v>安全余裕率</c:v>
                </c:pt>
                <c:pt idx="1">
                  <c:v>損益分岐点比率</c:v>
                </c:pt>
              </c:strCache>
            </c:strRef>
          </c:cat>
          <c:val>
            <c:numRef>
              <c:f>'02_データ計算'!$M$56:$M$57</c:f>
              <c:numCache>
                <c:formatCode>#,##0.0_ </c:formatCode>
                <c:ptCount val="2"/>
                <c:pt idx="0">
                  <c:v>33.436136292439613</c:v>
                </c:pt>
                <c:pt idx="1">
                  <c:v>66.563863707560387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7B-6244-AE34-796FD75105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21EA8C"/>
            </a:solidFill>
            <a:ln>
              <a:noFill/>
            </a:ln>
          </c:spPr>
          <c:dPt>
            <c:idx val="0"/>
            <c:bubble3D val="0"/>
            <c:spPr>
              <a:solidFill>
                <a:srgbClr val="55648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B9-2E40-9590-33F802564FCD}"/>
              </c:ext>
            </c:extLst>
          </c:dPt>
          <c:dPt>
            <c:idx val="1"/>
            <c:bubble3D val="0"/>
            <c:spPr>
              <a:solidFill>
                <a:srgbClr val="C8727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B9-2E40-9590-33F802564FCD}"/>
              </c:ext>
            </c:extLst>
          </c:dPt>
          <c:dLbls>
            <c:delete val="1"/>
          </c:dLbls>
          <c:cat>
            <c:strRef>
              <c:f>'02_データ計算'!$L$60:$L$61</c:f>
              <c:strCache>
                <c:ptCount val="2"/>
                <c:pt idx="0">
                  <c:v>安全余裕率</c:v>
                </c:pt>
                <c:pt idx="1">
                  <c:v>損益分岐点比率</c:v>
                </c:pt>
              </c:strCache>
            </c:strRef>
          </c:cat>
          <c:val>
            <c:numRef>
              <c:f>'02_データ計算'!$M$60:$M$61</c:f>
              <c:numCache>
                <c:formatCode>#,##0.0_ </c:formatCode>
                <c:ptCount val="2"/>
                <c:pt idx="0">
                  <c:v>5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B9-2E40-9590-33F802564F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21EA8C"/>
            </a:solidFill>
            <a:ln>
              <a:noFill/>
            </a:ln>
          </c:spPr>
          <c:dPt>
            <c:idx val="0"/>
            <c:bubble3D val="0"/>
            <c:spPr>
              <a:solidFill>
                <a:srgbClr val="55648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F2-A147-A981-C08CE6F68DD2}"/>
              </c:ext>
            </c:extLst>
          </c:dPt>
          <c:dPt>
            <c:idx val="1"/>
            <c:bubble3D val="0"/>
            <c:spPr>
              <a:solidFill>
                <a:srgbClr val="C8727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F2-A147-A981-C08CE6F68DD2}"/>
              </c:ext>
            </c:extLst>
          </c:dPt>
          <c:dLbls>
            <c:delete val="1"/>
          </c:dLbls>
          <c:cat>
            <c:strRef>
              <c:f>'02_データ計算'!$L$64:$L$65</c:f>
              <c:strCache>
                <c:ptCount val="2"/>
                <c:pt idx="0">
                  <c:v>安全余裕率</c:v>
                </c:pt>
                <c:pt idx="1">
                  <c:v>損益分岐点比率</c:v>
                </c:pt>
              </c:strCache>
            </c:strRef>
          </c:cat>
          <c:val>
            <c:numRef>
              <c:f>'02_データ計算'!$M$64:$M$65</c:f>
              <c:numCache>
                <c:formatCode>General</c:formatCode>
                <c:ptCount val="2"/>
                <c:pt idx="0">
                  <c:v>20.5</c:v>
                </c:pt>
                <c:pt idx="1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2-A147-A981-C08CE6F68D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'02_データ計算'!$Q$34" lockText="1" noThreeD="1"/>
</file>

<file path=xl/ctrlProps/ctrlProp2.xml><?xml version="1.0" encoding="utf-8"?>
<formControlPr xmlns="http://schemas.microsoft.com/office/spreadsheetml/2009/9/main" objectType="CheckBox" fmlaLink="'02_データ計算'!$Q$32" lockText="1" noThreeD="1"/>
</file>

<file path=xl/ctrlProps/ctrlProp3.xml><?xml version="1.0" encoding="utf-8"?>
<formControlPr xmlns="http://schemas.microsoft.com/office/spreadsheetml/2009/9/main" objectType="CheckBox" fmlaLink="'02_データ計算'!$Q$19" lockText="1" noThreeD="1"/>
</file>

<file path=xl/ctrlProps/ctrlProp4.xml><?xml version="1.0" encoding="utf-8"?>
<formControlPr xmlns="http://schemas.microsoft.com/office/spreadsheetml/2009/9/main" objectType="CheckBox" fmlaLink="'02_データ計算'!$Q$25" lockText="1" noThreeD="1"/>
</file>

<file path=xl/ctrlProps/ctrlProp5.xml><?xml version="1.0" encoding="utf-8"?>
<formControlPr xmlns="http://schemas.microsoft.com/office/spreadsheetml/2009/9/main" objectType="CheckBox" fmlaLink="'02_データ計算'!$Q$27" lockText="1" noThreeD="1"/>
</file>

<file path=xl/ctrlProps/ctrlProp6.xml><?xml version="1.0" encoding="utf-8"?>
<formControlPr xmlns="http://schemas.microsoft.com/office/spreadsheetml/2009/9/main" objectType="CheckBox" fmlaLink="'02_データ計算'!$Q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54624</xdr:colOff>
      <xdr:row>2</xdr:row>
      <xdr:rowOff>27684</xdr:rowOff>
    </xdr:from>
    <xdr:to>
      <xdr:col>6</xdr:col>
      <xdr:colOff>412605</xdr:colOff>
      <xdr:row>7</xdr:row>
      <xdr:rowOff>26384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226" y="532953"/>
          <a:ext cx="3785616" cy="1261872"/>
        </a:xfrm>
        <a:prstGeom prst="rect">
          <a:avLst/>
        </a:prstGeom>
      </xdr:spPr>
    </xdr:pic>
    <xdr:clientData/>
  </xdr:twoCellAnchor>
  <xdr:twoCellAnchor>
    <xdr:from>
      <xdr:col>2</xdr:col>
      <xdr:colOff>81936</xdr:colOff>
      <xdr:row>11</xdr:row>
      <xdr:rowOff>27313</xdr:rowOff>
    </xdr:from>
    <xdr:to>
      <xdr:col>8</xdr:col>
      <xdr:colOff>75107</xdr:colOff>
      <xdr:row>15</xdr:row>
      <xdr:rowOff>68281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D34A2B-EF60-FB94-DD9F-B05F970D56AC}"/>
            </a:ext>
          </a:extLst>
        </xdr:cNvPr>
        <xdr:cNvSpPr txBox="1"/>
      </xdr:nvSpPr>
      <xdr:spPr>
        <a:xfrm>
          <a:off x="525753" y="2806291"/>
          <a:ext cx="5325806" cy="1051506"/>
        </a:xfrm>
        <a:prstGeom prst="rect">
          <a:avLst/>
        </a:prstGeom>
        <a:solidFill>
          <a:srgbClr val="FFFFFF">
            <a:alpha val="4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6</xdr:row>
      <xdr:rowOff>25400</xdr:rowOff>
    </xdr:from>
    <xdr:to>
      <xdr:col>15</xdr:col>
      <xdr:colOff>12700</xdr:colOff>
      <xdr:row>49</xdr:row>
      <xdr:rowOff>165100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00100" y="1168400"/>
          <a:ext cx="11811000" cy="8331200"/>
        </a:xfrm>
        <a:prstGeom prst="roundRect">
          <a:avLst>
            <a:gd name="adj" fmla="val 0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469900</xdr:colOff>
      <xdr:row>5</xdr:row>
      <xdr:rowOff>25400</xdr:rowOff>
    </xdr:from>
    <xdr:to>
      <xdr:col>15</xdr:col>
      <xdr:colOff>76200</xdr:colOff>
      <xdr:row>49</xdr:row>
      <xdr:rowOff>63499</xdr:rowOff>
    </xdr:to>
    <xdr:graphicFrame macro="">
      <xdr:nvGraphicFramePr>
        <xdr:cNvPr id="101" name="グラフ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114300</xdr:colOff>
      <xdr:row>6</xdr:row>
      <xdr:rowOff>25400</xdr:rowOff>
    </xdr:from>
    <xdr:to>
      <xdr:col>19</xdr:col>
      <xdr:colOff>195580</xdr:colOff>
      <xdr:row>21</xdr:row>
      <xdr:rowOff>88900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712700" y="1168400"/>
          <a:ext cx="3383280" cy="2921000"/>
        </a:xfrm>
        <a:prstGeom prst="roundRect">
          <a:avLst>
            <a:gd name="adj" fmla="val 0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88900</xdr:colOff>
      <xdr:row>6</xdr:row>
      <xdr:rowOff>114300</xdr:rowOff>
    </xdr:from>
    <xdr:to>
      <xdr:col>19</xdr:col>
      <xdr:colOff>206756</xdr:colOff>
      <xdr:row>21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114300</xdr:colOff>
      <xdr:row>22</xdr:row>
      <xdr:rowOff>0</xdr:rowOff>
    </xdr:from>
    <xdr:to>
      <xdr:col>19</xdr:col>
      <xdr:colOff>195580</xdr:colOff>
      <xdr:row>49</xdr:row>
      <xdr:rowOff>165100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712700" y="4191000"/>
          <a:ext cx="3383280" cy="5308600"/>
        </a:xfrm>
        <a:prstGeom prst="roundRect">
          <a:avLst>
            <a:gd name="adj" fmla="val 0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107738</xdr:colOff>
      <xdr:row>24</xdr:row>
      <xdr:rowOff>0</xdr:rowOff>
    </xdr:from>
    <xdr:to>
      <xdr:col>19</xdr:col>
      <xdr:colOff>140902</xdr:colOff>
      <xdr:row>42</xdr:row>
      <xdr:rowOff>25400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(</a:t>
          </a:r>
          <a:r>
            <a:rPr kumimoji="1" lang="ja-JP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百万円</a:t>
          </a:r>
          <a:r>
            <a:rPr kumimoji="1" lang="en-US" altLang="en-US" sz="1400" b="1" i="0">
              <a:latin typeface="Helvetica Light" panose="020B0403020202020204" pitchFamily="34" charset="0"/>
              <a:ea typeface="ヒラギノ角ゴシック W0"/>
              <a:cs typeface="ヒラギノ角ゴシック W0"/>
            </a:rPr>
            <a:t>)</a:t>
          </a:r>
          <a:endParaRPr kumimoji="1" lang="en-US" altLang="ja-JP" sz="1400" b="1" i="0">
            <a:latin typeface="Helvetica Light" panose="020B0403020202020204" pitchFamily="34" charset="0"/>
            <a:ea typeface="ヒラギノ角ゴシック W0"/>
            <a:cs typeface="ヒラギノ角ゴシック W0"/>
          </a:endParaRPr>
        </a:p>
      </xdr:txBody>
    </xdr:sp>
    <xdr:clientData/>
  </xdr:twoCellAnchor>
  <xdr:twoCellAnchor>
    <xdr:from>
      <xdr:col>0</xdr:col>
      <xdr:colOff>658518</xdr:colOff>
      <xdr:row>1</xdr:row>
      <xdr:rowOff>138759</xdr:rowOff>
    </xdr:from>
    <xdr:to>
      <xdr:col>19</xdr:col>
      <xdr:colOff>304800</xdr:colOff>
      <xdr:row>4</xdr:row>
      <xdr:rowOff>100659</xdr:rowOff>
    </xdr:to>
    <xdr:sp macro="" textlink="'01_データ入力'!B3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58518" y="329259"/>
          <a:ext cx="1554668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BD5EA11-7E2D-DF4D-A42B-E867B33A4C80}" type="TxLink">
            <a:rPr kumimoji="1" lang="ja-JP" altLang="en-US" sz="4000" b="1" i="0" u="none" strike="noStrike">
              <a:solidFill>
                <a:srgbClr val="CDC075"/>
              </a:solidFill>
              <a:latin typeface="+mn-ea"/>
              <a:ea typeface="+mn-ea"/>
            </a:rPr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株式会社ニトリホールディングス</a:t>
          </a:fld>
          <a:endParaRPr kumimoji="1" lang="ja-JP" altLang="en-US" sz="3600" b="1">
            <a:solidFill>
              <a:srgbClr val="CDC075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710728</xdr:colOff>
      <xdr:row>4</xdr:row>
      <xdr:rowOff>97837</xdr:rowOff>
    </xdr:from>
    <xdr:to>
      <xdr:col>11</xdr:col>
      <xdr:colOff>88428</xdr:colOff>
      <xdr:row>5</xdr:row>
      <xdr:rowOff>149109</xdr:rowOff>
    </xdr:to>
    <xdr:sp macro="" textlink="'02_データ計算'!D28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10728" y="859837"/>
          <a:ext cx="8674100" cy="241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E9BB12D3-F54A-3D4B-A519-B11C240C6E51}" type="TxLink">
            <a:rPr kumimoji="1" lang="en-US" altLang="en-US" sz="1400" b="1" i="0" u="none" strike="noStrike">
              <a:solidFill>
                <a:srgbClr val="CDC075"/>
              </a:solidFill>
              <a:latin typeface="+mn-ea"/>
              <a:ea typeface="+mn-ea"/>
            </a:rPr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Nitori Holdings Co., Ltd. / 9843 / プライム / 小売業 / 2021</a:t>
          </a:fld>
          <a:endParaRPr kumimoji="1" lang="ja-JP" altLang="en-US" sz="2800" b="1">
            <a:solidFill>
              <a:srgbClr val="CDC075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152400</xdr:colOff>
      <xdr:row>22</xdr:row>
      <xdr:rowOff>43788</xdr:rowOff>
    </xdr:from>
    <xdr:to>
      <xdr:col>19</xdr:col>
      <xdr:colOff>330200</xdr:colOff>
      <xdr:row>24</xdr:row>
      <xdr:rowOff>114342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2750800" y="4234788"/>
          <a:ext cx="3479800" cy="451554"/>
          <a:chOff x="787871" y="4440297"/>
          <a:chExt cx="5428131" cy="451554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787871" y="4440297"/>
            <a:ext cx="4066351" cy="4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安全余裕率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3204776" y="4523508"/>
            <a:ext cx="3011226" cy="2794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5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Safety Margin Ratio</a:t>
            </a:r>
            <a:endParaRPr kumimoji="1" lang="ja-JP" altLang="en-US" sz="15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15</xdr:col>
      <xdr:colOff>241300</xdr:colOff>
      <xdr:row>38</xdr:row>
      <xdr:rowOff>25400</xdr:rowOff>
    </xdr:from>
    <xdr:to>
      <xdr:col>17</xdr:col>
      <xdr:colOff>208785</xdr:colOff>
      <xdr:row>48</xdr:row>
      <xdr:rowOff>63500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118666</xdr:colOff>
      <xdr:row>39</xdr:row>
      <xdr:rowOff>128543</xdr:rowOff>
    </xdr:from>
    <xdr:to>
      <xdr:col>17</xdr:col>
      <xdr:colOff>202512</xdr:colOff>
      <xdr:row>50</xdr:row>
      <xdr:rowOff>115843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596900</xdr:colOff>
      <xdr:row>29</xdr:row>
      <xdr:rowOff>117123</xdr:rowOff>
    </xdr:from>
    <xdr:to>
      <xdr:col>18</xdr:col>
      <xdr:colOff>283070</xdr:colOff>
      <xdr:row>36</xdr:row>
      <xdr:rowOff>98777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13195300" y="5641623"/>
          <a:ext cx="2162670" cy="1315154"/>
          <a:chOff x="13195300" y="5715000"/>
          <a:chExt cx="2162670" cy="1315154"/>
        </a:xfrm>
      </xdr:grpSpPr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14820900" y="5842000"/>
            <a:ext cx="533400" cy="802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3600" b="1">
                <a:solidFill>
                  <a:schemeClr val="bg1"/>
                </a:solidFill>
              </a:rPr>
              <a:t>%</a:t>
            </a:r>
            <a:endParaRPr kumimoji="1" lang="ja-JP" altLang="en-US" sz="3600" b="1">
              <a:solidFill>
                <a:schemeClr val="bg1"/>
              </a:solidFill>
            </a:endParaRPr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13389470" y="6502400"/>
            <a:ext cx="1968500" cy="0"/>
          </a:xfrm>
          <a:prstGeom prst="line">
            <a:avLst/>
          </a:prstGeom>
          <a:ln w="38100">
            <a:solidFill>
              <a:srgbClr val="556489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D7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13411200" y="6578600"/>
            <a:ext cx="1930400" cy="4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86162F6-42A5-1E4F-AE18-3FE32B954380}" type="TxLink">
              <a:rPr kumimoji="1" lang="en-US" altLang="en-US" sz="3600" b="1" i="0" u="none" strike="noStrike">
                <a:solidFill>
                  <a:schemeClr val="bg1"/>
                </a:solidFill>
                <a:latin typeface="+mn-ea"/>
                <a:ea typeface="+mn-ea"/>
              </a:rPr>
              <a:pPr algn="ctr"/>
              <a:t>9843 </a:t>
            </a:fld>
            <a:endParaRPr kumimoji="1" lang="ja-JP" altLang="en-US" sz="72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sp macro="" textlink="'02_データ計算'!M56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 txBox="1"/>
        </xdr:nvSpPr>
        <xdr:spPr>
          <a:xfrm>
            <a:off x="13195300" y="5715000"/>
            <a:ext cx="2019300" cy="774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08E5FEE-FC2F-E744-9581-6D8A6EE7C13E}" type="TxLink">
              <a:rPr kumimoji="1" lang="en-US" altLang="en-US" sz="4400" b="1" i="0" u="none" strike="noStrike">
                <a:solidFill>
                  <a:schemeClr val="bg1"/>
                </a:solidFill>
                <a:latin typeface="+mn-ea"/>
                <a:ea typeface="+mn-ea"/>
              </a:rPr>
              <a:pPr algn="ctr"/>
              <a:t>33.4 </a:t>
            </a:fld>
            <a:endParaRPr kumimoji="1" lang="ja-JP" altLang="en-US" sz="4400" b="1">
              <a:solidFill>
                <a:schemeClr val="bg1"/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15</xdr:col>
      <xdr:colOff>355383</xdr:colOff>
      <xdr:row>43</xdr:row>
      <xdr:rowOff>13010</xdr:rowOff>
    </xdr:from>
    <xdr:to>
      <xdr:col>16</xdr:col>
      <xdr:colOff>810146</xdr:colOff>
      <xdr:row>47</xdr:row>
      <xdr:rowOff>110088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12953783" y="8204510"/>
          <a:ext cx="1280263" cy="859078"/>
          <a:chOff x="12983384" y="8176486"/>
          <a:chExt cx="1286369" cy="858050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/>
        </xdr:nvSpPr>
        <xdr:spPr>
          <a:xfrm>
            <a:off x="13840502" y="8230993"/>
            <a:ext cx="352672" cy="415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600" b="1">
                <a:solidFill>
                  <a:schemeClr val="bg1"/>
                </a:solidFill>
              </a:rPr>
              <a:t>%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CxnSpPr/>
        </xdr:nvCxnSpPr>
        <xdr:spPr>
          <a:xfrm flipV="1">
            <a:off x="13102503" y="8584770"/>
            <a:ext cx="1027832" cy="3381"/>
          </a:xfrm>
          <a:prstGeom prst="line">
            <a:avLst/>
          </a:prstGeom>
          <a:ln w="38100">
            <a:solidFill>
              <a:srgbClr val="556489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'02_データ計算'!D8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/>
        </xdr:nvSpPr>
        <xdr:spPr>
          <a:xfrm>
            <a:off x="12997161" y="8624450"/>
            <a:ext cx="1272592" cy="233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DE0B495-5DC7-EA48-853B-3D916225950F}" type="TxLink">
              <a:rPr kumimoji="1" lang="ja-JP" altLang="en-US" sz="1100" b="1" i="0" u="none" strike="noStrike">
                <a:solidFill>
                  <a:schemeClr val="bg1"/>
                </a:solidFill>
                <a:latin typeface="+mn-ea"/>
                <a:ea typeface="+mn-ea"/>
              </a:rPr>
              <a:pPr algn="ctr"/>
              <a:t>小売業</a:t>
            </a:fld>
            <a:endParaRPr kumimoji="1" lang="ja-JP" altLang="en-US" sz="9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sp macro="" textlink="'02_データ計算'!M60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 txBox="1"/>
        </xdr:nvSpPr>
        <xdr:spPr>
          <a:xfrm>
            <a:off x="13027166" y="8176486"/>
            <a:ext cx="1095099" cy="401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C4073F2-F2B8-A04D-94C4-279C7FEF1B65}" type="TxLink">
              <a:rPr kumimoji="1" lang="en-US" altLang="en-US" sz="2800" b="1" i="0" u="none" strike="noStrike">
                <a:solidFill>
                  <a:schemeClr val="bg1"/>
                </a:solidFill>
                <a:latin typeface="+mn-ea"/>
                <a:ea typeface="+mn-ea"/>
              </a:rPr>
              <a:pPr algn="ctr"/>
              <a:t>5.0 </a:t>
            </a:fld>
            <a:endParaRPr kumimoji="1" lang="ja-JP" altLang="en-US" sz="48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12983384" y="8800552"/>
            <a:ext cx="1272592" cy="233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n-ea"/>
                <a:ea typeface="+mn-ea"/>
              </a:rPr>
              <a:t>中央値</a:t>
            </a:r>
          </a:p>
        </xdr:txBody>
      </xdr:sp>
    </xdr:grpSp>
    <xdr:clientData/>
  </xdr:twoCellAnchor>
  <xdr:twoCellAnchor>
    <xdr:from>
      <xdr:col>17</xdr:col>
      <xdr:colOff>56555</xdr:colOff>
      <xdr:row>39</xdr:row>
      <xdr:rowOff>128543</xdr:rowOff>
    </xdr:from>
    <xdr:to>
      <xdr:col>19</xdr:col>
      <xdr:colOff>140402</xdr:colOff>
      <xdr:row>50</xdr:row>
      <xdr:rowOff>115843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293272</xdr:colOff>
      <xdr:row>43</xdr:row>
      <xdr:rowOff>13010</xdr:rowOff>
    </xdr:from>
    <xdr:to>
      <xdr:col>18</xdr:col>
      <xdr:colOff>741429</xdr:colOff>
      <xdr:row>47</xdr:row>
      <xdr:rowOff>110088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14542672" y="8204510"/>
          <a:ext cx="1273657" cy="859078"/>
          <a:chOff x="12983384" y="8176486"/>
          <a:chExt cx="1275890" cy="858050"/>
        </a:xfrm>
      </xdr:grpSpPr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/>
        </xdr:nvSpPr>
        <xdr:spPr>
          <a:xfrm>
            <a:off x="13840604" y="8230993"/>
            <a:ext cx="352672" cy="415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600" b="1">
                <a:solidFill>
                  <a:schemeClr val="bg1"/>
                </a:solidFill>
              </a:rPr>
              <a:t>%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 flipV="1">
            <a:off x="13102503" y="8584770"/>
            <a:ext cx="1027832" cy="3381"/>
          </a:xfrm>
          <a:prstGeom prst="line">
            <a:avLst/>
          </a:prstGeom>
          <a:ln w="38100">
            <a:solidFill>
              <a:srgbClr val="556489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12986682" y="8624450"/>
            <a:ext cx="1272592" cy="233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n-ea"/>
                <a:ea typeface="+mn-ea"/>
              </a:rPr>
              <a:t>上場企業</a:t>
            </a:r>
          </a:p>
        </xdr:txBody>
      </xdr:sp>
      <xdr:sp macro="" textlink="'02_データ計算'!D35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13027166" y="8176486"/>
            <a:ext cx="1095099" cy="401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EC56D8A-CE6F-C54B-AC8D-EC12CD104773}" type="TxLink">
              <a:rPr kumimoji="1" lang="en-US" altLang="en-US" sz="2800" b="1" i="0" u="none" strike="noStrike">
                <a:solidFill>
                  <a:schemeClr val="bg1"/>
                </a:solidFill>
                <a:latin typeface="ＭＳ Ｐゴシック"/>
                <a:ea typeface="ＭＳ Ｐゴシック"/>
              </a:rPr>
              <a:pPr algn="ctr"/>
              <a:t>0.0 </a:t>
            </a:fld>
            <a:endParaRPr kumimoji="1" lang="ja-JP" altLang="en-US" sz="48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12983384" y="8800552"/>
            <a:ext cx="1272592" cy="233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n-ea"/>
                <a:ea typeface="+mn-ea"/>
              </a:rPr>
              <a:t>中央値</a:t>
            </a:r>
          </a:p>
        </xdr:txBody>
      </xdr:sp>
    </xdr:grpSp>
    <xdr:clientData/>
  </xdr:twoCellAnchor>
  <xdr:twoCellAnchor>
    <xdr:from>
      <xdr:col>15</xdr:col>
      <xdr:colOff>127000</xdr:colOff>
      <xdr:row>6</xdr:row>
      <xdr:rowOff>76200</xdr:rowOff>
    </xdr:from>
    <xdr:to>
      <xdr:col>19</xdr:col>
      <xdr:colOff>304800</xdr:colOff>
      <xdr:row>8</xdr:row>
      <xdr:rowOff>146754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/>
      </xdr:nvGrpSpPr>
      <xdr:grpSpPr>
        <a:xfrm>
          <a:off x="12725400" y="1219200"/>
          <a:ext cx="3479800" cy="451554"/>
          <a:chOff x="787871" y="4440297"/>
          <a:chExt cx="5428131" cy="451554"/>
        </a:xfrm>
      </xdr:grpSpPr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/>
        </xdr:nvSpPr>
        <xdr:spPr>
          <a:xfrm>
            <a:off x="787871" y="4440297"/>
            <a:ext cx="4066351" cy="4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限界利益率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/>
        </xdr:nvSpPr>
        <xdr:spPr>
          <a:xfrm>
            <a:off x="3204776" y="4523508"/>
            <a:ext cx="3011226" cy="2794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5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Marginal Profit Ratio</a:t>
            </a:r>
            <a:endParaRPr kumimoji="1" lang="ja-JP" altLang="en-US" sz="15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</xdr:col>
      <xdr:colOff>12700</xdr:colOff>
      <xdr:row>6</xdr:row>
      <xdr:rowOff>76200</xdr:rowOff>
    </xdr:from>
    <xdr:to>
      <xdr:col>5</xdr:col>
      <xdr:colOff>63500</xdr:colOff>
      <xdr:row>8</xdr:row>
      <xdr:rowOff>146754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838200" y="1219200"/>
          <a:ext cx="3479800" cy="451554"/>
          <a:chOff x="787871" y="4440297"/>
          <a:chExt cx="5428131" cy="451554"/>
        </a:xfrm>
      </xdr:grpSpPr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 txBox="1"/>
        </xdr:nvSpPr>
        <xdr:spPr>
          <a:xfrm>
            <a:off x="787871" y="4440297"/>
            <a:ext cx="4066351" cy="4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損益分岐点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3204776" y="4523508"/>
            <a:ext cx="3011226" cy="2794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5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Break Even Point</a:t>
            </a:r>
            <a:endParaRPr kumimoji="1" lang="ja-JP" altLang="en-US" sz="15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15</xdr:col>
      <xdr:colOff>812800</xdr:colOff>
      <xdr:row>16</xdr:row>
      <xdr:rowOff>12700</xdr:rowOff>
    </xdr:from>
    <xdr:to>
      <xdr:col>17</xdr:col>
      <xdr:colOff>203200</xdr:colOff>
      <xdr:row>18</xdr:row>
      <xdr:rowOff>152400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13411200" y="3060700"/>
          <a:ext cx="1041400" cy="520700"/>
        </a:xfrm>
        <a:prstGeom prst="roundRect">
          <a:avLst>
            <a:gd name="adj" fmla="val 0"/>
          </a:avLst>
        </a:prstGeom>
        <a:solidFill>
          <a:schemeClr val="tx1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762000</xdr:colOff>
      <xdr:row>16</xdr:row>
      <xdr:rowOff>12699</xdr:rowOff>
    </xdr:from>
    <xdr:to>
      <xdr:col>17</xdr:col>
      <xdr:colOff>243484</xdr:colOff>
      <xdr:row>17</xdr:row>
      <xdr:rowOff>127000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3360400" y="3060699"/>
          <a:ext cx="1132484" cy="304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限界利益率</a:t>
          </a:r>
        </a:p>
      </xdr:txBody>
    </xdr:sp>
    <xdr:clientData/>
  </xdr:twoCellAnchor>
  <xdr:twoCellAnchor>
    <xdr:from>
      <xdr:col>15</xdr:col>
      <xdr:colOff>546100</xdr:colOff>
      <xdr:row>17</xdr:row>
      <xdr:rowOff>75532</xdr:rowOff>
    </xdr:from>
    <xdr:to>
      <xdr:col>17</xdr:col>
      <xdr:colOff>496519</xdr:colOff>
      <xdr:row>18</xdr:row>
      <xdr:rowOff>127000</xdr:rowOff>
    </xdr:to>
    <xdr:sp macro="" textlink="'02_データ計算'!M52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3144500" y="3314032"/>
          <a:ext cx="1601419" cy="241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8938CD4-985E-BC4D-9D6B-8D02F83B5569}" type="TxLink">
            <a:rPr kumimoji="1" lang="en-US" altLang="en-US" sz="2000" b="1" i="0" u="none" strike="noStrike">
              <a:solidFill>
                <a:schemeClr val="bg1"/>
              </a:solidFill>
              <a:latin typeface="+mn-ea"/>
              <a:ea typeface="+mn-ea"/>
            </a:rPr>
            <a:pPr algn="ctr"/>
            <a:t>57.4%</a:t>
          </a:fld>
          <a:endParaRPr kumimoji="1" lang="ja-JP" altLang="en-US" sz="115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647700</xdr:colOff>
      <xdr:row>46</xdr:row>
      <xdr:rowOff>111210</xdr:rowOff>
    </xdr:from>
    <xdr:to>
      <xdr:col>5</xdr:col>
      <xdr:colOff>139700</xdr:colOff>
      <xdr:row>48</xdr:row>
      <xdr:rowOff>92864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4076700" y="8874210"/>
          <a:ext cx="317500" cy="362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chemeClr val="bg1"/>
              </a:solidFill>
              <a:latin typeface="+mn-ea"/>
              <a:ea typeface="+mn-ea"/>
            </a:rPr>
            <a:t>0</a:t>
          </a:r>
          <a:endParaRPr kumimoji="1" lang="ja-JP" altLang="en-US" sz="28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101600</xdr:colOff>
      <xdr:row>43</xdr:row>
      <xdr:rowOff>126679</xdr:rowOff>
    </xdr:from>
    <xdr:to>
      <xdr:col>4</xdr:col>
      <xdr:colOff>596900</xdr:colOff>
      <xdr:row>46</xdr:row>
      <xdr:rowOff>130709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927100" y="8318179"/>
          <a:ext cx="3098800" cy="575530"/>
          <a:chOff x="927100" y="7594279"/>
          <a:chExt cx="3098800" cy="575530"/>
        </a:xfrm>
      </xdr:grpSpPr>
      <xdr:sp macro="" textlink="">
        <xdr:nvSpPr>
          <xdr:cNvPr id="47" name="角丸四角形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927100" y="7594279"/>
            <a:ext cx="3098800" cy="571500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17" name="Check Box 1" hidden="1">
                    <a:extLst>
                      <a:ext uri="{63B3BB69-23CF-44E3-9099-C40C66FF867C}">
                        <a14:compatExt spid="_x0000_s60417"/>
                      </a:ext>
                      <a:ext uri="{FF2B5EF4-FFF2-40B4-BE49-F238E27FC236}">
                        <a16:creationId xmlns:a16="http://schemas.microsoft.com/office/drawing/2014/main" id="{00000000-0008-0000-0300-000001EC0000}"/>
                      </a:ext>
                    </a:extLst>
                  </xdr:cNvPr>
                  <xdr:cNvSpPr/>
                </xdr:nvSpPr>
                <xdr:spPr bwMode="auto">
                  <a:xfrm>
                    <a:off x="1003452" y="7687914"/>
                    <a:ext cx="91164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 txBox="1"/>
        </xdr:nvSpPr>
        <xdr:spPr>
          <a:xfrm>
            <a:off x="1270687" y="7652274"/>
            <a:ext cx="2506073" cy="452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安全余裕率</a:t>
            </a:r>
          </a:p>
        </xdr:txBody>
      </xdr: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CxnSpPr/>
        </xdr:nvCxnSpPr>
        <xdr:spPr>
          <a:xfrm>
            <a:off x="4025900" y="7594279"/>
            <a:ext cx="0" cy="575530"/>
          </a:xfrm>
          <a:prstGeom prst="line">
            <a:avLst/>
          </a:prstGeom>
          <a:ln w="38100">
            <a:solidFill>
              <a:srgbClr val="556489"/>
            </a:solidFill>
            <a:headEnd type="triangle" w="med" len="sm"/>
            <a:tailEnd type="triangle" w="med" len="sm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39</xdr:row>
      <xdr:rowOff>128674</xdr:rowOff>
    </xdr:from>
    <xdr:to>
      <xdr:col>4</xdr:col>
      <xdr:colOff>596900</xdr:colOff>
      <xdr:row>42</xdr:row>
      <xdr:rowOff>132703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pSpPr/>
      </xdr:nvGrpSpPr>
      <xdr:grpSpPr>
        <a:xfrm>
          <a:off x="927100" y="7558174"/>
          <a:ext cx="3098800" cy="575529"/>
          <a:chOff x="927100" y="6774998"/>
          <a:chExt cx="3098800" cy="575529"/>
        </a:xfrm>
      </xdr:grpSpPr>
      <xdr:sp macro="" textlink="">
        <xdr:nvSpPr>
          <xdr:cNvPr id="52" name="角丸四角形 51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927100" y="6774998"/>
            <a:ext cx="3098800" cy="571500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18" name="Check Box 2" hidden="1">
                    <a:extLst>
                      <a:ext uri="{63B3BB69-23CF-44E3-9099-C40C66FF867C}">
                        <a14:compatExt spid="_x0000_s60418"/>
                      </a:ext>
                      <a:ext uri="{FF2B5EF4-FFF2-40B4-BE49-F238E27FC236}">
                        <a16:creationId xmlns:a16="http://schemas.microsoft.com/office/drawing/2014/main" id="{00000000-0008-0000-0300-000002EC0000}"/>
                      </a:ext>
                    </a:extLst>
                  </xdr:cNvPr>
                  <xdr:cNvSpPr/>
                </xdr:nvSpPr>
                <xdr:spPr bwMode="auto">
                  <a:xfrm>
                    <a:off x="1003452" y="6868634"/>
                    <a:ext cx="911645" cy="3810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/>
        </xdr:nvSpPr>
        <xdr:spPr>
          <a:xfrm>
            <a:off x="1270686" y="6836222"/>
            <a:ext cx="2514514" cy="4490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損益分岐点比率</a:t>
            </a:r>
          </a:p>
        </xdr:txBody>
      </xdr: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CxnSpPr/>
        </xdr:nvCxnSpPr>
        <xdr:spPr>
          <a:xfrm flipH="1">
            <a:off x="4025900" y="6774998"/>
            <a:ext cx="0" cy="575529"/>
          </a:xfrm>
          <a:prstGeom prst="line">
            <a:avLst/>
          </a:prstGeom>
          <a:ln w="38100">
            <a:solidFill>
              <a:srgbClr val="C87278"/>
            </a:solidFill>
            <a:headEnd type="triangle" w="med" len="sm"/>
            <a:tailEnd type="triangle" w="med" len="sm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27</xdr:row>
      <xdr:rowOff>133021</xdr:rowOff>
    </xdr:from>
    <xdr:to>
      <xdr:col>4</xdr:col>
      <xdr:colOff>596900</xdr:colOff>
      <xdr:row>30</xdr:row>
      <xdr:rowOff>137593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/>
      </xdr:nvGrpSpPr>
      <xdr:grpSpPr>
        <a:xfrm>
          <a:off x="927100" y="5276521"/>
          <a:ext cx="3098800" cy="576072"/>
          <a:chOff x="927100" y="5955718"/>
          <a:chExt cx="3098800" cy="576072"/>
        </a:xfrm>
      </xdr:grpSpPr>
      <xdr:sp macro="" textlink="">
        <xdr:nvSpPr>
          <xdr:cNvPr id="57" name="角丸四角形 56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/>
        </xdr:nvSpPr>
        <xdr:spPr>
          <a:xfrm>
            <a:off x="927100" y="5955718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19" name="Check Box 3" hidden="1">
                    <a:extLst>
                      <a:ext uri="{63B3BB69-23CF-44E3-9099-C40C66FF867C}">
                        <a14:compatExt spid="_x0000_s60419"/>
                      </a:ext>
                      <a:ext uri="{FF2B5EF4-FFF2-40B4-BE49-F238E27FC236}">
                        <a16:creationId xmlns:a16="http://schemas.microsoft.com/office/drawing/2014/main" id="{00000000-0008-0000-0300-000003EC0000}"/>
                      </a:ext>
                    </a:extLst>
                  </xdr:cNvPr>
                  <xdr:cNvSpPr/>
                </xdr:nvSpPr>
                <xdr:spPr bwMode="auto">
                  <a:xfrm>
                    <a:off x="1003452" y="6052582"/>
                    <a:ext cx="911645" cy="38099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1270687" y="6016942"/>
            <a:ext cx="1115251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変動費</a:t>
            </a:r>
          </a:p>
        </xdr:txBody>
      </xdr: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CxnSpPr/>
        </xdr:nvCxnSpPr>
        <xdr:spPr>
          <a:xfrm>
            <a:off x="4019743" y="5955718"/>
            <a:ext cx="6157" cy="576072"/>
          </a:xfrm>
          <a:prstGeom prst="line">
            <a:avLst/>
          </a:prstGeom>
          <a:ln w="38100">
            <a:solidFill>
              <a:srgbClr val="C87278"/>
            </a:solidFill>
            <a:prstDash val="sysDash"/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13</xdr:row>
      <xdr:rowOff>5765</xdr:rowOff>
    </xdr:from>
    <xdr:to>
      <xdr:col>4</xdr:col>
      <xdr:colOff>596900</xdr:colOff>
      <xdr:row>16</xdr:row>
      <xdr:rowOff>9795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GrpSpPr/>
      </xdr:nvGrpSpPr>
      <xdr:grpSpPr>
        <a:xfrm>
          <a:off x="927100" y="2482265"/>
          <a:ext cx="3098800" cy="575530"/>
          <a:chOff x="940822" y="2489931"/>
          <a:chExt cx="3098800" cy="575530"/>
        </a:xfrm>
      </xdr:grpSpPr>
      <xdr:sp macro="" textlink="">
        <xdr:nvSpPr>
          <xdr:cNvPr id="62" name="角丸四角形 61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940822" y="2489931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1270687" y="2551155"/>
            <a:ext cx="1115251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固定費</a:t>
            </a:r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CxnSpPr/>
        </xdr:nvCxnSpPr>
        <xdr:spPr>
          <a:xfrm flipH="1">
            <a:off x="4025900" y="2489931"/>
            <a:ext cx="0" cy="575530"/>
          </a:xfrm>
          <a:prstGeom prst="line">
            <a:avLst/>
          </a:prstGeom>
          <a:ln w="38100">
            <a:solidFill>
              <a:srgbClr val="AA6185"/>
            </a:solidFill>
            <a:prstDash val="sysDash"/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9</xdr:row>
      <xdr:rowOff>50800</xdr:rowOff>
    </xdr:from>
    <xdr:to>
      <xdr:col>4</xdr:col>
      <xdr:colOff>596900</xdr:colOff>
      <xdr:row>12</xdr:row>
      <xdr:rowOff>54829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GrpSpPr/>
      </xdr:nvGrpSpPr>
      <xdr:grpSpPr>
        <a:xfrm>
          <a:off x="927100" y="1765300"/>
          <a:ext cx="3098800" cy="575529"/>
          <a:chOff x="927100" y="1765300"/>
          <a:chExt cx="3098800" cy="575529"/>
        </a:xfrm>
      </xdr:grpSpPr>
      <xdr:sp macro="" textlink="">
        <xdr:nvSpPr>
          <xdr:cNvPr id="67" name="角丸四角形 66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/>
        </xdr:nvSpPr>
        <xdr:spPr>
          <a:xfrm>
            <a:off x="927100" y="1765300"/>
            <a:ext cx="3098800" cy="571500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 txBox="1"/>
        </xdr:nvSpPr>
        <xdr:spPr>
          <a:xfrm>
            <a:off x="1270687" y="1826524"/>
            <a:ext cx="1115251" cy="452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売上高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CxnSpPr/>
        </xdr:nvCxnSpPr>
        <xdr:spPr>
          <a:xfrm flipH="1">
            <a:off x="4025900" y="1765300"/>
            <a:ext cx="0" cy="575529"/>
          </a:xfrm>
          <a:prstGeom prst="line">
            <a:avLst/>
          </a:prstGeom>
          <a:ln w="38100">
            <a:solidFill>
              <a:srgbClr val="CDC075"/>
            </a:solidFill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16</xdr:row>
      <xdr:rowOff>151232</xdr:rowOff>
    </xdr:from>
    <xdr:to>
      <xdr:col>4</xdr:col>
      <xdr:colOff>594085</xdr:colOff>
      <xdr:row>19</xdr:row>
      <xdr:rowOff>151232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GrpSpPr/>
      </xdr:nvGrpSpPr>
      <xdr:grpSpPr>
        <a:xfrm>
          <a:off x="927100" y="3199232"/>
          <a:ext cx="3095985" cy="571500"/>
          <a:chOff x="969142" y="3199232"/>
          <a:chExt cx="3095985" cy="571500"/>
        </a:xfrm>
      </xdr:grpSpPr>
      <xdr:sp macro="" textlink="">
        <xdr:nvSpPr>
          <xdr:cNvPr id="72" name="角丸四角形 7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/>
        </xdr:nvSpPr>
        <xdr:spPr>
          <a:xfrm>
            <a:off x="969142" y="3199232"/>
            <a:ext cx="3095985" cy="571500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SpPr txBox="1"/>
        </xdr:nvSpPr>
        <xdr:spPr>
          <a:xfrm>
            <a:off x="1270687" y="3257227"/>
            <a:ext cx="2653613" cy="452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損益分岐点売上高</a:t>
            </a:r>
          </a:p>
        </xdr:txBody>
      </xdr: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CxnSpPr/>
        </xdr:nvCxnSpPr>
        <xdr:spPr>
          <a:xfrm flipV="1">
            <a:off x="4064000" y="3253997"/>
            <a:ext cx="0" cy="514751"/>
          </a:xfrm>
          <a:prstGeom prst="line">
            <a:avLst/>
          </a:prstGeom>
          <a:ln w="38100">
            <a:solidFill>
              <a:schemeClr val="bg1"/>
            </a:solidFill>
            <a:headEnd type="none" w="med" len="med"/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31</xdr:row>
      <xdr:rowOff>131572</xdr:rowOff>
    </xdr:from>
    <xdr:to>
      <xdr:col>4</xdr:col>
      <xdr:colOff>596900</xdr:colOff>
      <xdr:row>34</xdr:row>
      <xdr:rowOff>136144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pSpPr/>
      </xdr:nvGrpSpPr>
      <xdr:grpSpPr>
        <a:xfrm>
          <a:off x="927100" y="6037072"/>
          <a:ext cx="3098800" cy="576072"/>
          <a:chOff x="927100" y="5955718"/>
          <a:chExt cx="3098800" cy="576072"/>
        </a:xfrm>
      </xdr:grpSpPr>
      <xdr:sp macro="" textlink="">
        <xdr:nvSpPr>
          <xdr:cNvPr id="77" name="角丸四角形 76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SpPr/>
        </xdr:nvSpPr>
        <xdr:spPr>
          <a:xfrm>
            <a:off x="927100" y="5955718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23" name="Check Box 7" hidden="1">
                    <a:extLst>
                      <a:ext uri="{63B3BB69-23CF-44E3-9099-C40C66FF867C}">
                        <a14:compatExt spid="_x0000_s60423"/>
                      </a:ext>
                      <a:ext uri="{FF2B5EF4-FFF2-40B4-BE49-F238E27FC236}">
                        <a16:creationId xmlns:a16="http://schemas.microsoft.com/office/drawing/2014/main" id="{00000000-0008-0000-0300-000007EC0000}"/>
                      </a:ext>
                    </a:extLst>
                  </xdr:cNvPr>
                  <xdr:cNvSpPr/>
                </xdr:nvSpPr>
                <xdr:spPr bwMode="auto">
                  <a:xfrm>
                    <a:off x="1003452" y="6052582"/>
                    <a:ext cx="911645" cy="38099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SpPr txBox="1"/>
        </xdr:nvSpPr>
        <xdr:spPr>
          <a:xfrm>
            <a:off x="1270687" y="6016942"/>
            <a:ext cx="1548713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限界利益</a:t>
            </a:r>
          </a:p>
        </xdr:txBody>
      </xdr:sp>
      <xdr:cxnSp macro="">
        <xdr:nvCxnSpPr>
          <xdr:cNvPr id="80" name="直線コネクタ 79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CxnSpPr/>
        </xdr:nvCxnSpPr>
        <xdr:spPr>
          <a:xfrm>
            <a:off x="4019743" y="5955718"/>
            <a:ext cx="6157" cy="576072"/>
          </a:xfrm>
          <a:prstGeom prst="line">
            <a:avLst/>
          </a:prstGeom>
          <a:ln w="38100">
            <a:solidFill>
              <a:schemeClr val="bg1">
                <a:lumMod val="65000"/>
              </a:schemeClr>
            </a:solidFill>
            <a:prstDash val="solid"/>
            <a:headEnd type="triangle" w="med" len="sm"/>
            <a:tailEnd type="triangle" w="med" len="sm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749300</xdr:colOff>
      <xdr:row>13</xdr:row>
      <xdr:rowOff>5765</xdr:rowOff>
    </xdr:from>
    <xdr:to>
      <xdr:col>8</xdr:col>
      <xdr:colOff>457200</xdr:colOff>
      <xdr:row>16</xdr:row>
      <xdr:rowOff>9795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GrpSpPr/>
      </xdr:nvGrpSpPr>
      <xdr:grpSpPr>
        <a:xfrm>
          <a:off x="4178300" y="2482265"/>
          <a:ext cx="3098800" cy="575530"/>
          <a:chOff x="4192022" y="2489931"/>
          <a:chExt cx="3098800" cy="575530"/>
        </a:xfrm>
      </xdr:grpSpPr>
      <xdr:sp macro="" textlink="">
        <xdr:nvSpPr>
          <xdr:cNvPr id="82" name="角丸四角形 81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/>
        </xdr:nvSpPr>
        <xdr:spPr>
          <a:xfrm>
            <a:off x="4192022" y="2489931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SpPr txBox="1"/>
        </xdr:nvSpPr>
        <xdr:spPr>
          <a:xfrm>
            <a:off x="4521887" y="2551155"/>
            <a:ext cx="2684880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営業利益赤字領域</a:t>
            </a:r>
          </a:p>
        </xdr:txBody>
      </xdr: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CxnSpPr/>
        </xdr:nvCxnSpPr>
        <xdr:spPr>
          <a:xfrm flipH="1">
            <a:off x="7277100" y="2489931"/>
            <a:ext cx="0" cy="575530"/>
          </a:xfrm>
          <a:prstGeom prst="line">
            <a:avLst/>
          </a:prstGeom>
          <a:ln w="127000">
            <a:solidFill>
              <a:srgbClr val="C87278"/>
            </a:solidFill>
            <a:prstDash val="solid"/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749300</xdr:colOff>
      <xdr:row>9</xdr:row>
      <xdr:rowOff>50800</xdr:rowOff>
    </xdr:from>
    <xdr:to>
      <xdr:col>8</xdr:col>
      <xdr:colOff>457200</xdr:colOff>
      <xdr:row>12</xdr:row>
      <xdr:rowOff>54829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GrpSpPr/>
      </xdr:nvGrpSpPr>
      <xdr:grpSpPr>
        <a:xfrm>
          <a:off x="4178300" y="1765300"/>
          <a:ext cx="3098800" cy="575529"/>
          <a:chOff x="4178300" y="1765300"/>
          <a:chExt cx="3098800" cy="575529"/>
        </a:xfrm>
      </xdr:grpSpPr>
      <xdr:sp macro="" textlink="">
        <xdr:nvSpPr>
          <xdr:cNvPr id="87" name="角丸四角形 86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SpPr/>
        </xdr:nvSpPr>
        <xdr:spPr>
          <a:xfrm>
            <a:off x="4178300" y="1765300"/>
            <a:ext cx="3098800" cy="571500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SpPr txBox="1"/>
        </xdr:nvSpPr>
        <xdr:spPr>
          <a:xfrm>
            <a:off x="4521887" y="1826524"/>
            <a:ext cx="2686168" cy="452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/>
                </a:solidFill>
                <a:latin typeface="+mn-ea"/>
                <a:ea typeface="+mn-ea"/>
              </a:rPr>
              <a:t>営業利益黒字領域</a:t>
            </a:r>
          </a:p>
        </xdr:txBody>
      </xdr: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300-00005A000000}"/>
              </a:ext>
            </a:extLst>
          </xdr:cNvPr>
          <xdr:cNvCxnSpPr/>
        </xdr:nvCxnSpPr>
        <xdr:spPr>
          <a:xfrm flipH="1">
            <a:off x="7277100" y="1765300"/>
            <a:ext cx="0" cy="575529"/>
          </a:xfrm>
          <a:prstGeom prst="line">
            <a:avLst/>
          </a:prstGeom>
          <a:ln w="127000">
            <a:solidFill>
              <a:srgbClr val="556489"/>
            </a:solidFill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35</xdr:row>
      <xdr:rowOff>130123</xdr:rowOff>
    </xdr:from>
    <xdr:to>
      <xdr:col>4</xdr:col>
      <xdr:colOff>596900</xdr:colOff>
      <xdr:row>38</xdr:row>
      <xdr:rowOff>134695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GrpSpPr/>
      </xdr:nvGrpSpPr>
      <xdr:grpSpPr>
        <a:xfrm>
          <a:off x="927100" y="6797623"/>
          <a:ext cx="3098800" cy="576072"/>
          <a:chOff x="927100" y="5955718"/>
          <a:chExt cx="3098800" cy="576072"/>
        </a:xfrm>
      </xdr:grpSpPr>
      <xdr:sp macro="" textlink="">
        <xdr:nvSpPr>
          <xdr:cNvPr id="92" name="角丸四角形 91"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927100" y="5955718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26" name="Check Box 10" hidden="1">
                    <a:extLst>
                      <a:ext uri="{63B3BB69-23CF-44E3-9099-C40C66FF867C}">
                        <a14:compatExt spid="_x0000_s60426"/>
                      </a:ext>
                      <a:ext uri="{FF2B5EF4-FFF2-40B4-BE49-F238E27FC236}">
                        <a16:creationId xmlns:a16="http://schemas.microsoft.com/office/drawing/2014/main" id="{00000000-0008-0000-0300-00000AEC0000}"/>
                      </a:ext>
                    </a:extLst>
                  </xdr:cNvPr>
                  <xdr:cNvSpPr/>
                </xdr:nvSpPr>
                <xdr:spPr bwMode="auto">
                  <a:xfrm>
                    <a:off x="1003452" y="6052582"/>
                    <a:ext cx="911645" cy="38099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 txBox="1"/>
        </xdr:nvSpPr>
        <xdr:spPr>
          <a:xfrm>
            <a:off x="1270687" y="6016942"/>
            <a:ext cx="1548713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営業利益</a:t>
            </a:r>
          </a:p>
        </xdr:txBody>
      </xdr: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CxnSpPr/>
        </xdr:nvCxnSpPr>
        <xdr:spPr>
          <a:xfrm>
            <a:off x="4019743" y="5955718"/>
            <a:ext cx="6157" cy="576072"/>
          </a:xfrm>
          <a:prstGeom prst="line">
            <a:avLst/>
          </a:prstGeom>
          <a:ln w="38100">
            <a:solidFill>
              <a:srgbClr val="FFC000"/>
            </a:solidFill>
            <a:prstDash val="solid"/>
            <a:headEnd type="triangle" w="med" len="sm"/>
            <a:tailEnd type="triangle" w="med" len="sm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101600</xdr:colOff>
      <xdr:row>23</xdr:row>
      <xdr:rowOff>134470</xdr:rowOff>
    </xdr:from>
    <xdr:to>
      <xdr:col>4</xdr:col>
      <xdr:colOff>596900</xdr:colOff>
      <xdr:row>26</xdr:row>
      <xdr:rowOff>139042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GrpSpPr/>
      </xdr:nvGrpSpPr>
      <xdr:grpSpPr>
        <a:xfrm>
          <a:off x="927100" y="4515970"/>
          <a:ext cx="3098800" cy="576072"/>
          <a:chOff x="927100" y="5955718"/>
          <a:chExt cx="3098800" cy="576072"/>
        </a:xfrm>
      </xdr:grpSpPr>
      <xdr:sp macro="" textlink="">
        <xdr:nvSpPr>
          <xdr:cNvPr id="97" name="角丸四角形 96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927100" y="5955718"/>
            <a:ext cx="3098800" cy="571499"/>
          </a:xfrm>
          <a:prstGeom prst="roundRect">
            <a:avLst>
              <a:gd name="adj" fmla="val 0"/>
            </a:avLst>
          </a:prstGeom>
          <a:solidFill>
            <a:schemeClr val="tx1"/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mc:AlternateContent>
            <mc:Choice Requires="a14">
              <xdr:sp macro="" textlink="">
                <xdr:nvSpPr>
                  <xdr:cNvPr id="60427" name="Check Box 11" hidden="1">
                    <a:extLst>
                      <a:ext uri="{63B3BB69-23CF-44E3-9099-C40C66FF867C}">
                        <a14:compatExt spid="_x0000_s60427"/>
                      </a:ext>
                      <a:ext uri="{FF2B5EF4-FFF2-40B4-BE49-F238E27FC236}">
                        <a16:creationId xmlns:a16="http://schemas.microsoft.com/office/drawing/2014/main" id="{00000000-0008-0000-0300-00000BEC0000}"/>
                      </a:ext>
                    </a:extLst>
                  </xdr:cNvPr>
                  <xdr:cNvSpPr/>
                </xdr:nvSpPr>
                <xdr:spPr bwMode="auto">
                  <a:xfrm>
                    <a:off x="1003452" y="6052582"/>
                    <a:ext cx="911645" cy="38099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sp>
            </mc:Choice>
            <mc:Fallback/>
          </mc:AlternateContent>
        </mc:Choice>
        <mc:Fallback xmlns=""/>
      </mc:AlternateContent>
      <xdr:sp macro="" textlink="">
        <xdr:nvSpPr>
          <xdr:cNvPr id="99" name="テキスト ボックス 98"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 txBox="1"/>
        </xdr:nvSpPr>
        <xdr:spPr>
          <a:xfrm>
            <a:off x="1270687" y="6016942"/>
            <a:ext cx="1115251" cy="452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2400" b="1">
                <a:solidFill>
                  <a:schemeClr val="bg1">
                    <a:lumMod val="65000"/>
                  </a:schemeClr>
                </a:solidFill>
                <a:latin typeface="+mn-ea"/>
                <a:ea typeface="+mn-ea"/>
              </a:rPr>
              <a:t>総費用</a:t>
            </a:r>
          </a:p>
        </xdr:txBody>
      </xdr:sp>
      <xdr:cxnSp macro="">
        <xdr:nvCxnSpPr>
          <xdr:cNvPr id="100" name="直線コネクタ 99"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CxnSpPr/>
        </xdr:nvCxnSpPr>
        <xdr:spPr>
          <a:xfrm>
            <a:off x="4019743" y="5955718"/>
            <a:ext cx="6157" cy="576072"/>
          </a:xfrm>
          <a:prstGeom prst="line">
            <a:avLst/>
          </a:prstGeom>
          <a:ln w="38100">
            <a:solidFill>
              <a:schemeClr val="accent2"/>
            </a:solidFill>
            <a:prstDash val="solid"/>
            <a:headEnd type="none" w="sm" len="med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393701</xdr:colOff>
      <xdr:row>46</xdr:row>
      <xdr:rowOff>114300</xdr:rowOff>
    </xdr:from>
    <xdr:to>
      <xdr:col>14</xdr:col>
      <xdr:colOff>622300</xdr:colOff>
      <xdr:row>48</xdr:row>
      <xdr:rowOff>114300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10515601" y="8877300"/>
          <a:ext cx="1879599" cy="381000"/>
          <a:chOff x="10807701" y="8877300"/>
          <a:chExt cx="1879599" cy="381000"/>
        </a:xfrm>
      </xdr:grpSpPr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/>
        </xdr:nvSpPr>
        <xdr:spPr>
          <a:xfrm>
            <a:off x="10807701" y="8877300"/>
            <a:ext cx="1117600" cy="3626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800" b="1">
                <a:solidFill>
                  <a:schemeClr val="bg1"/>
                </a:solidFill>
                <a:latin typeface="+mn-ea"/>
                <a:ea typeface="+mn-ea"/>
              </a:rPr>
              <a:t>売上高</a:t>
            </a:r>
            <a:endParaRPr kumimoji="1" lang="ja-JP" altLang="en-US" sz="24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sp macro="" textlink="'02_データ計算'!D30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11226800" y="8890000"/>
            <a:ext cx="14605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87050C4-793B-9949-B7EA-DB99702960E1}" type="TxLink">
              <a:rPr kumimoji="1" lang="en-US" altLang="en-US" sz="1400" b="0" i="0" u="none" strike="noStrike">
                <a:solidFill>
                  <a:schemeClr val="bg1"/>
                </a:solidFill>
                <a:latin typeface="ＭＳ Ｐゴシック"/>
                <a:ea typeface="ＭＳ Ｐゴシック"/>
              </a:rPr>
              <a:pPr algn="ctr"/>
              <a:t>(百万円)</a:t>
            </a:fld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50800</xdr:colOff>
      <xdr:row>22</xdr:row>
      <xdr:rowOff>177800</xdr:rowOff>
    </xdr:from>
    <xdr:to>
      <xdr:col>4</xdr:col>
      <xdr:colOff>711200</xdr:colOff>
      <xdr:row>47</xdr:row>
      <xdr:rowOff>50800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A1B9B020-E472-9944-9FF6-41359CE18334}"/>
            </a:ext>
          </a:extLst>
        </xdr:cNvPr>
        <xdr:cNvSpPr txBox="1"/>
      </xdr:nvSpPr>
      <xdr:spPr>
        <a:xfrm>
          <a:off x="876300" y="4368800"/>
          <a:ext cx="3263900" cy="4635500"/>
        </a:xfrm>
        <a:prstGeom prst="rect">
          <a:avLst/>
        </a:prstGeom>
        <a:solidFill>
          <a:srgbClr val="FFFFFF">
            <a:alpha val="4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165100</xdr:colOff>
      <xdr:row>24</xdr:row>
      <xdr:rowOff>101600</xdr:rowOff>
    </xdr:from>
    <xdr:to>
      <xdr:col>19</xdr:col>
      <xdr:colOff>127000</xdr:colOff>
      <xdr:row>49</xdr:row>
      <xdr:rowOff>76200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BC02165-3338-6749-908B-31682020B5B0}"/>
            </a:ext>
          </a:extLst>
        </xdr:cNvPr>
        <xdr:cNvSpPr txBox="1"/>
      </xdr:nvSpPr>
      <xdr:spPr>
        <a:xfrm>
          <a:off x="12763500" y="4673600"/>
          <a:ext cx="3263900" cy="4737100"/>
        </a:xfrm>
        <a:prstGeom prst="rect">
          <a:avLst/>
        </a:prstGeom>
        <a:solidFill>
          <a:srgbClr val="FFFFFF">
            <a:alpha val="4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165100</xdr:colOff>
      <xdr:row>8</xdr:row>
      <xdr:rowOff>177800</xdr:rowOff>
    </xdr:from>
    <xdr:to>
      <xdr:col>19</xdr:col>
      <xdr:colOff>127000</xdr:colOff>
      <xdr:row>21</xdr:row>
      <xdr:rowOff>50800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10FE4955-395E-334A-A358-1CEE492BF084}"/>
            </a:ext>
          </a:extLst>
        </xdr:cNvPr>
        <xdr:cNvSpPr txBox="1"/>
      </xdr:nvSpPr>
      <xdr:spPr>
        <a:xfrm>
          <a:off x="12763500" y="1701800"/>
          <a:ext cx="3263900" cy="2349500"/>
        </a:xfrm>
        <a:prstGeom prst="rect">
          <a:avLst/>
        </a:prstGeom>
        <a:solidFill>
          <a:srgbClr val="FFFFFF">
            <a:alpha val="4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note.com/zaimani_com/n/n8463a0b12d6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zaimani.com/plus/excel/02-son-eki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538E-766A-244A-9A40-924D08C25D3F}">
  <sheetPr codeName="Sheet1"/>
  <dimension ref="A1:I17"/>
  <sheetViews>
    <sheetView showGridLines="0" tabSelected="1" zoomScale="186" zoomScaleNormal="186" workbookViewId="0"/>
  </sheetViews>
  <sheetFormatPr baseColWidth="10" defaultColWidth="0" defaultRowHeight="20" customHeight="1" zeroHeight="1"/>
  <cols>
    <col min="1" max="1" width="3.83203125" style="13" customWidth="1"/>
    <col min="2" max="2" width="2" style="13" customWidth="1"/>
    <col min="3" max="3" width="1.6640625" style="13" customWidth="1"/>
    <col min="4" max="4" width="19.6640625" style="13" bestFit="1" customWidth="1"/>
    <col min="5" max="7" width="10.83203125" style="13" customWidth="1"/>
    <col min="8" max="8" width="16.1640625" style="13" customWidth="1"/>
    <col min="9" max="9" width="5.1640625" style="13" customWidth="1"/>
    <col min="10" max="16384" width="10.83203125" style="13" hidden="1"/>
  </cols>
  <sheetData>
    <row r="1" spans="2:8" ht="20" customHeight="1"/>
    <row r="2" spans="2:8" ht="20" customHeight="1">
      <c r="B2" s="15" t="s">
        <v>127</v>
      </c>
    </row>
    <row r="3" spans="2:8" ht="20" customHeight="1"/>
    <row r="4" spans="2:8" ht="20" customHeight="1"/>
    <row r="5" spans="2:8" ht="20" customHeight="1"/>
    <row r="6" spans="2:8" ht="20" customHeight="1"/>
    <row r="7" spans="2:8" ht="20" customHeight="1"/>
    <row r="8" spans="2:8" ht="20" customHeight="1">
      <c r="C8" s="14" t="s">
        <v>114</v>
      </c>
    </row>
    <row r="9" spans="2:8" ht="20" customHeight="1">
      <c r="D9" s="16" t="s">
        <v>107</v>
      </c>
      <c r="E9" s="13" t="s">
        <v>115</v>
      </c>
    </row>
    <row r="10" spans="2:8" ht="20" customHeight="1">
      <c r="D10" s="16" t="s">
        <v>108</v>
      </c>
      <c r="E10" s="13" t="s">
        <v>186</v>
      </c>
    </row>
    <row r="11" spans="2:8" ht="20" customHeight="1">
      <c r="D11" s="16" t="s">
        <v>109</v>
      </c>
      <c r="E11" s="13" t="s">
        <v>187</v>
      </c>
    </row>
    <row r="12" spans="2:8" ht="20" customHeight="1">
      <c r="D12" s="55" t="s">
        <v>110</v>
      </c>
      <c r="E12" s="54" t="s">
        <v>188</v>
      </c>
    </row>
    <row r="13" spans="2:8" ht="20" customHeight="1">
      <c r="D13" s="55" t="s">
        <v>111</v>
      </c>
      <c r="E13" s="54" t="s">
        <v>189</v>
      </c>
    </row>
    <row r="14" spans="2:8" ht="20" customHeight="1">
      <c r="D14" s="55" t="s">
        <v>112</v>
      </c>
      <c r="E14" s="54" t="s">
        <v>190</v>
      </c>
    </row>
    <row r="15" spans="2:8" ht="20" customHeight="1">
      <c r="D15" s="55" t="s">
        <v>113</v>
      </c>
      <c r="E15" s="54" t="s">
        <v>191</v>
      </c>
    </row>
    <row r="16" spans="2:8" ht="25" customHeight="1">
      <c r="D16" s="55"/>
      <c r="E16" s="57" t="s">
        <v>220</v>
      </c>
      <c r="F16" s="57"/>
      <c r="G16" s="57"/>
      <c r="H16" s="57"/>
    </row>
    <row r="17" ht="20" customHeight="1"/>
  </sheetData>
  <mergeCells count="1">
    <mergeCell ref="E16:H16"/>
  </mergeCells>
  <phoneticPr fontId="3"/>
  <hyperlinks>
    <hyperlink ref="D9" location="'01_データ入力'!A1" display="● 01_データ入力" xr:uid="{E40369E5-16CB-3143-B63A-741C59A85DBB}"/>
    <hyperlink ref="D10" location="'02_データ計算'!A1" display="● 02_データ計算" xr:uid="{726B2349-FF76-8947-B5F7-9355365BAD4D}"/>
    <hyperlink ref="D11" location="'03_01_X社'!A1" display="● 03_01_X社" xr:uid="{924049AE-9428-EE47-B62D-52A4067B2D73}"/>
    <hyperlink ref="D12" location="'03_02_Y社'!A1" display="● 03_02_Y社" xr:uid="{B8C0758C-ACCA-DB4E-8385-585ED0889BEC}"/>
    <hyperlink ref="D13" location="'03_03_Z社'!A1" display="● 03_03_Z社" xr:uid="{32A612A1-CF78-5747-A377-E93ED9AA1533}"/>
    <hyperlink ref="D14" location="'04_01_XY社'!A1" display="● 04_01_XY社" xr:uid="{D0B5C8B9-AA0A-2B46-8960-6D17F51A8A2B}"/>
    <hyperlink ref="D15" location="'04_02_XYZ社'!A1" display="● 04_02_XYZ社" xr:uid="{3581F21E-322C-8945-A4BA-97E4C9151369}"/>
    <hyperlink ref="E16:H16" r:id="rId1" display="→ 全機能が解放される製品版はこちら｜note" xr:uid="{B09DF0B1-4969-8741-9E72-9AA7E06F066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A034-A941-E94D-93B4-2AF28FF5CC85}">
  <sheetPr codeName="Sheet2"/>
  <dimension ref="A1:E300"/>
  <sheetViews>
    <sheetView showGridLines="0" zoomScaleNormal="100" workbookViewId="0"/>
  </sheetViews>
  <sheetFormatPr baseColWidth="10" defaultColWidth="0" defaultRowHeight="15" zeroHeight="1"/>
  <cols>
    <col min="1" max="1" width="27.5" style="2" bestFit="1" customWidth="1"/>
    <col min="2" max="2" width="39.6640625" style="2" bestFit="1" customWidth="1"/>
    <col min="3" max="3" width="29.33203125" style="3" bestFit="1" customWidth="1"/>
    <col min="4" max="4" width="49.83203125" style="3" bestFit="1" customWidth="1"/>
    <col min="5" max="5" width="10.83203125" style="3" customWidth="1"/>
    <col min="6" max="16384" width="10.83203125" style="3" hidden="1"/>
  </cols>
  <sheetData>
    <row r="1" spans="1:4" ht="17">
      <c r="A1" s="12" t="s">
        <v>185</v>
      </c>
      <c r="B1" s="11" t="s">
        <v>192</v>
      </c>
    </row>
    <row r="2" spans="1:4">
      <c r="B2" s="2" t="s">
        <v>14</v>
      </c>
      <c r="C2" s="2" t="s">
        <v>15</v>
      </c>
      <c r="D2" s="2" t="s">
        <v>16</v>
      </c>
    </row>
    <row r="3" spans="1:4">
      <c r="B3" s="10" t="s">
        <v>216</v>
      </c>
      <c r="C3" s="10"/>
      <c r="D3" s="10"/>
    </row>
    <row r="4" spans="1:4">
      <c r="A4" s="10" t="s">
        <v>17</v>
      </c>
      <c r="B4" s="10">
        <v>2021</v>
      </c>
      <c r="C4" s="10"/>
      <c r="D4" s="10"/>
    </row>
    <row r="5" spans="1:4">
      <c r="A5" s="10" t="s">
        <v>18</v>
      </c>
      <c r="B5" s="10">
        <v>9843</v>
      </c>
      <c r="C5" s="10"/>
      <c r="D5" s="10"/>
    </row>
    <row r="6" spans="1:4">
      <c r="A6" s="10" t="s">
        <v>19</v>
      </c>
      <c r="B6" s="49">
        <v>43882</v>
      </c>
      <c r="C6" s="49"/>
      <c r="D6" s="49"/>
    </row>
    <row r="7" spans="1:4">
      <c r="A7" s="10" t="s">
        <v>20</v>
      </c>
      <c r="B7" s="49">
        <v>44247</v>
      </c>
      <c r="C7" s="49"/>
      <c r="D7" s="49"/>
    </row>
    <row r="8" spans="1:4">
      <c r="A8" s="10" t="s">
        <v>21</v>
      </c>
      <c r="B8" s="10" t="s">
        <v>217</v>
      </c>
      <c r="C8" s="10"/>
      <c r="D8" s="10"/>
    </row>
    <row r="9" spans="1:4">
      <c r="A9" s="10" t="s">
        <v>22</v>
      </c>
      <c r="B9" s="10" t="s">
        <v>193</v>
      </c>
      <c r="C9" s="10"/>
      <c r="D9" s="10"/>
    </row>
    <row r="10" spans="1:4">
      <c r="A10" s="10" t="s">
        <v>23</v>
      </c>
      <c r="B10" s="10" t="s">
        <v>194</v>
      </c>
      <c r="C10" s="10"/>
      <c r="D10" s="10"/>
    </row>
    <row r="11" spans="1:4">
      <c r="A11" s="10" t="s">
        <v>24</v>
      </c>
      <c r="B11" s="10" t="s">
        <v>218</v>
      </c>
      <c r="C11" s="10"/>
      <c r="D11" s="10"/>
    </row>
    <row r="12" spans="1:4">
      <c r="A12" s="10" t="s">
        <v>195</v>
      </c>
      <c r="B12" s="10" t="s">
        <v>219</v>
      </c>
      <c r="C12" s="10"/>
      <c r="D12" s="10"/>
    </row>
    <row r="13" spans="1:4">
      <c r="A13" s="10" t="s">
        <v>25</v>
      </c>
      <c r="B13" s="43">
        <v>927048000000</v>
      </c>
      <c r="C13" s="43"/>
      <c r="D13" s="43"/>
    </row>
    <row r="14" spans="1:4">
      <c r="A14" s="10" t="s">
        <v>26</v>
      </c>
      <c r="B14" s="43">
        <v>302750000000</v>
      </c>
      <c r="C14" s="43"/>
      <c r="D14" s="43"/>
    </row>
    <row r="15" spans="1:4">
      <c r="A15" s="10" t="s">
        <v>27</v>
      </c>
      <c r="B15" s="43">
        <v>204174000000</v>
      </c>
      <c r="C15" s="43"/>
      <c r="D15" s="43"/>
    </row>
    <row r="16" spans="1:4">
      <c r="A16" s="10" t="s">
        <v>28</v>
      </c>
      <c r="B16" s="43">
        <v>158577000000</v>
      </c>
      <c r="C16" s="43"/>
      <c r="D16" s="43"/>
    </row>
    <row r="17" spans="1:4">
      <c r="A17" s="10" t="s">
        <v>29</v>
      </c>
      <c r="B17" s="43">
        <v>37806000000</v>
      </c>
      <c r="C17" s="43"/>
      <c r="D17" s="43"/>
    </row>
    <row r="18" spans="1:4">
      <c r="A18" s="10" t="s">
        <v>30</v>
      </c>
      <c r="B18" s="43">
        <v>80736000000</v>
      </c>
      <c r="C18" s="43"/>
      <c r="D18" s="43"/>
    </row>
    <row r="19" spans="1:4">
      <c r="A19" s="10" t="s">
        <v>31</v>
      </c>
      <c r="B19" s="43">
        <v>624297000000</v>
      </c>
      <c r="C19" s="43"/>
      <c r="D19" s="43"/>
    </row>
    <row r="20" spans="1:4">
      <c r="A20" s="10" t="s">
        <v>196</v>
      </c>
      <c r="B20" s="43">
        <v>460034000000</v>
      </c>
      <c r="C20" s="43"/>
      <c r="D20" s="43"/>
    </row>
    <row r="21" spans="1:4">
      <c r="A21" s="10" t="s">
        <v>32</v>
      </c>
      <c r="B21" s="43">
        <v>245190000000</v>
      </c>
      <c r="C21" s="43"/>
      <c r="D21" s="43"/>
    </row>
    <row r="22" spans="1:4">
      <c r="A22" s="10" t="s">
        <v>33</v>
      </c>
      <c r="B22" s="43">
        <v>206345000000</v>
      </c>
      <c r="C22" s="43"/>
      <c r="D22" s="43"/>
    </row>
    <row r="23" spans="1:4">
      <c r="A23" s="10" t="s">
        <v>34</v>
      </c>
      <c r="B23" s="43">
        <v>44554000000</v>
      </c>
      <c r="C23" s="43"/>
      <c r="D23" s="43"/>
    </row>
    <row r="24" spans="1:4">
      <c r="A24" s="10" t="s">
        <v>35</v>
      </c>
      <c r="B24" s="43">
        <v>38844000000</v>
      </c>
      <c r="C24" s="43"/>
      <c r="D24" s="43"/>
    </row>
    <row r="25" spans="1:4">
      <c r="A25" s="10" t="s">
        <v>36</v>
      </c>
      <c r="B25" s="43">
        <v>60160000000</v>
      </c>
      <c r="C25" s="43"/>
      <c r="D25" s="43"/>
    </row>
    <row r="26" spans="1:4">
      <c r="A26" s="10" t="s">
        <v>37</v>
      </c>
      <c r="B26" s="43">
        <v>681857000000</v>
      </c>
      <c r="C26" s="43"/>
      <c r="D26" s="43"/>
    </row>
    <row r="27" spans="1:4">
      <c r="A27" s="10" t="s">
        <v>38</v>
      </c>
      <c r="B27" s="43">
        <v>642737000000</v>
      </c>
      <c r="C27" s="43"/>
      <c r="D27" s="43"/>
    </row>
    <row r="28" spans="1:4">
      <c r="A28" s="10" t="s">
        <v>39</v>
      </c>
      <c r="B28" s="43">
        <v>642097000000</v>
      </c>
      <c r="C28" s="43"/>
      <c r="D28" s="43"/>
    </row>
    <row r="29" spans="1:4">
      <c r="A29" s="10" t="s">
        <v>40</v>
      </c>
      <c r="B29" s="43">
        <v>716900000000</v>
      </c>
      <c r="C29" s="43"/>
      <c r="D29" s="43"/>
    </row>
    <row r="30" spans="1:4">
      <c r="A30" s="10" t="s">
        <v>41</v>
      </c>
      <c r="B30" s="43">
        <v>305109000000</v>
      </c>
      <c r="C30" s="43"/>
      <c r="D30" s="43"/>
    </row>
    <row r="31" spans="1:4">
      <c r="A31" s="10" t="s">
        <v>42</v>
      </c>
      <c r="B31" s="43">
        <v>411791000000</v>
      </c>
      <c r="C31" s="43"/>
      <c r="D31" s="43"/>
    </row>
    <row r="32" spans="1:4">
      <c r="A32" s="10" t="s">
        <v>43</v>
      </c>
      <c r="B32" s="43">
        <v>274104000000</v>
      </c>
      <c r="C32" s="43"/>
      <c r="D32" s="43"/>
    </row>
    <row r="33" spans="1:4">
      <c r="A33" s="10" t="s">
        <v>44</v>
      </c>
      <c r="B33" s="43">
        <v>137687000000</v>
      </c>
      <c r="C33" s="43"/>
      <c r="D33" s="43"/>
    </row>
    <row r="34" spans="1:4">
      <c r="A34" s="10" t="s">
        <v>101</v>
      </c>
      <c r="B34" s="43">
        <v>739000000</v>
      </c>
      <c r="C34" s="43"/>
      <c r="D34" s="43"/>
    </row>
    <row r="35" spans="1:4">
      <c r="A35" s="10" t="s">
        <v>45</v>
      </c>
      <c r="B35" s="43">
        <v>2363000000</v>
      </c>
      <c r="C35" s="43"/>
      <c r="D35" s="43"/>
    </row>
    <row r="36" spans="1:4">
      <c r="A36" s="10" t="s">
        <v>46</v>
      </c>
      <c r="B36" s="43">
        <v>1624000000</v>
      </c>
      <c r="C36" s="43"/>
      <c r="D36" s="43"/>
    </row>
    <row r="37" spans="1:4">
      <c r="A37" s="10" t="s">
        <v>47</v>
      </c>
      <c r="B37" s="43">
        <v>501000000</v>
      </c>
      <c r="C37" s="43"/>
      <c r="D37" s="43"/>
    </row>
    <row r="38" spans="1:4">
      <c r="A38" s="10" t="s">
        <v>48</v>
      </c>
      <c r="B38" s="43">
        <v>294000000</v>
      </c>
      <c r="C38" s="43"/>
      <c r="D38" s="43"/>
    </row>
    <row r="39" spans="1:4">
      <c r="A39" s="10" t="s">
        <v>49</v>
      </c>
      <c r="B39" s="43">
        <v>138426000000</v>
      </c>
      <c r="C39" s="43"/>
      <c r="D39" s="43"/>
    </row>
    <row r="40" spans="1:4">
      <c r="A40" s="10" t="s">
        <v>102</v>
      </c>
      <c r="B40" s="43">
        <v>-7730000000</v>
      </c>
      <c r="C40" s="43"/>
      <c r="D40" s="43"/>
    </row>
    <row r="41" spans="1:4">
      <c r="A41" s="10" t="s">
        <v>50</v>
      </c>
      <c r="B41" s="43">
        <v>767000000</v>
      </c>
      <c r="C41" s="43"/>
      <c r="D41" s="43"/>
    </row>
    <row r="42" spans="1:4">
      <c r="A42" s="10" t="s">
        <v>51</v>
      </c>
      <c r="B42" s="43">
        <v>8497000000</v>
      </c>
      <c r="C42" s="43"/>
      <c r="D42" s="43"/>
    </row>
    <row r="43" spans="1:4">
      <c r="A43" s="10" t="s">
        <v>103</v>
      </c>
      <c r="B43" s="43">
        <v>130696000000</v>
      </c>
      <c r="C43" s="43"/>
      <c r="D43" s="43"/>
    </row>
    <row r="44" spans="1:4">
      <c r="A44" s="10" t="s">
        <v>52</v>
      </c>
      <c r="B44" s="43">
        <v>38582000000</v>
      </c>
      <c r="C44" s="43"/>
      <c r="D44" s="43"/>
    </row>
    <row r="45" spans="1:4">
      <c r="A45" s="10" t="s">
        <v>53</v>
      </c>
      <c r="B45" s="43">
        <v>92114000000</v>
      </c>
      <c r="C45" s="43"/>
      <c r="D45" s="43"/>
    </row>
    <row r="46" spans="1:4">
      <c r="A46" s="10" t="s">
        <v>54</v>
      </c>
      <c r="B46" s="43">
        <v>150879000000</v>
      </c>
      <c r="C46" s="43"/>
      <c r="D46" s="43"/>
    </row>
    <row r="47" spans="1:4">
      <c r="A47" s="10" t="s">
        <v>55</v>
      </c>
      <c r="B47" s="43">
        <v>17831000000</v>
      </c>
      <c r="C47" s="43"/>
      <c r="D47" s="43"/>
    </row>
    <row r="48" spans="1:4">
      <c r="A48" s="10" t="s">
        <v>56</v>
      </c>
      <c r="B48" s="43">
        <v>12497000000</v>
      </c>
      <c r="C48" s="43"/>
      <c r="D48" s="43"/>
    </row>
    <row r="49" spans="1:4">
      <c r="A49" s="10" t="s">
        <v>57</v>
      </c>
      <c r="B49" s="43">
        <v>-195985000000</v>
      </c>
      <c r="C49" s="43"/>
      <c r="D49" s="43"/>
    </row>
    <row r="50" spans="1:4">
      <c r="A50" s="10" t="s">
        <v>58</v>
      </c>
      <c r="B50" s="43">
        <v>30309000000</v>
      </c>
      <c r="C50" s="43"/>
      <c r="D50" s="43"/>
    </row>
    <row r="51" spans="1:4">
      <c r="A51" s="10" t="s">
        <v>59</v>
      </c>
      <c r="B51" s="43">
        <v>19810</v>
      </c>
      <c r="C51" s="43"/>
      <c r="D51" s="43"/>
    </row>
    <row r="52" spans="1:4">
      <c r="A52" s="10" t="s">
        <v>60</v>
      </c>
      <c r="B52" s="43">
        <v>114443496</v>
      </c>
      <c r="C52" s="43"/>
      <c r="D52" s="43"/>
    </row>
    <row r="53" spans="1:4">
      <c r="A53" s="10" t="s">
        <v>62</v>
      </c>
      <c r="B53" s="43">
        <v>73988000000</v>
      </c>
      <c r="C53" s="43"/>
      <c r="D53" s="43"/>
    </row>
    <row r="54" spans="1:4">
      <c r="A54" s="10" t="s">
        <v>63</v>
      </c>
      <c r="B54" s="43">
        <v>702897000000</v>
      </c>
      <c r="C54" s="43"/>
      <c r="D54" s="43"/>
    </row>
    <row r="55" spans="1:4">
      <c r="A55" s="10" t="s">
        <v>64</v>
      </c>
      <c r="B55" s="43">
        <v>477533101045</v>
      </c>
      <c r="C55" s="43"/>
      <c r="D55" s="43"/>
    </row>
    <row r="56" spans="1:4">
      <c r="A56" s="10" t="s">
        <v>65</v>
      </c>
      <c r="B56" s="43">
        <v>140050000000</v>
      </c>
      <c r="C56" s="43"/>
      <c r="D56" s="43"/>
    </row>
    <row r="57" spans="1:4">
      <c r="A57" s="10" t="s">
        <v>66</v>
      </c>
      <c r="B57" s="10">
        <v>29.5</v>
      </c>
      <c r="C57" s="10"/>
      <c r="D57" s="10"/>
    </row>
    <row r="58" spans="1:4">
      <c r="A58" s="10" t="s">
        <v>197</v>
      </c>
      <c r="B58" s="43">
        <v>97069335000</v>
      </c>
      <c r="C58" s="43"/>
      <c r="D58" s="43"/>
    </row>
    <row r="59" spans="1:4">
      <c r="A59" s="10" t="s">
        <v>67</v>
      </c>
      <c r="B59" s="10">
        <v>0.5</v>
      </c>
      <c r="C59" s="10"/>
      <c r="D59" s="10"/>
    </row>
    <row r="60" spans="1:4">
      <c r="A60" s="10" t="s">
        <v>68</v>
      </c>
      <c r="B60" s="10">
        <v>4</v>
      </c>
      <c r="C60" s="10"/>
      <c r="D60" s="10"/>
    </row>
    <row r="61" spans="1:4">
      <c r="A61" s="10" t="s">
        <v>69</v>
      </c>
      <c r="B61" s="43">
        <v>2267176010898</v>
      </c>
      <c r="C61" s="43"/>
      <c r="D61" s="43"/>
    </row>
    <row r="62" spans="1:4">
      <c r="A62" s="10" t="s">
        <v>0</v>
      </c>
      <c r="B62" s="10">
        <v>109</v>
      </c>
      <c r="C62" s="10"/>
      <c r="D62" s="10"/>
    </row>
    <row r="63" spans="1:4">
      <c r="A63" s="10" t="s">
        <v>1</v>
      </c>
      <c r="B63" s="43">
        <v>2168759010898</v>
      </c>
      <c r="C63" s="43"/>
      <c r="D63" s="43"/>
    </row>
    <row r="64" spans="1:4">
      <c r="A64" s="10" t="s">
        <v>2</v>
      </c>
      <c r="B64" s="43">
        <v>155518000000</v>
      </c>
      <c r="C64" s="43"/>
      <c r="D64" s="43"/>
    </row>
    <row r="65" spans="1:4">
      <c r="A65" s="10" t="s">
        <v>61</v>
      </c>
      <c r="B65" s="43">
        <v>611443000000</v>
      </c>
      <c r="C65" s="43"/>
      <c r="D65" s="43"/>
    </row>
    <row r="66" spans="1:4">
      <c r="A66" s="10" t="s">
        <v>198</v>
      </c>
      <c r="B66" s="43">
        <v>18400</v>
      </c>
      <c r="C66" s="43"/>
      <c r="D66" s="43"/>
    </row>
    <row r="67" spans="1:4">
      <c r="A67" s="10" t="s">
        <v>199</v>
      </c>
      <c r="B67" s="43">
        <v>38961957</v>
      </c>
      <c r="C67" s="43"/>
      <c r="D67" s="43"/>
    </row>
    <row r="68" spans="1:4">
      <c r="A68" s="10" t="s">
        <v>200</v>
      </c>
      <c r="B68" s="43">
        <v>7482989</v>
      </c>
      <c r="C68" s="43"/>
      <c r="D68" s="43"/>
    </row>
    <row r="69" spans="1:4">
      <c r="A69" s="10" t="s">
        <v>201</v>
      </c>
      <c r="B69" s="43">
        <v>8199946</v>
      </c>
      <c r="C69" s="43"/>
      <c r="D69" s="43"/>
    </row>
    <row r="70" spans="1:4">
      <c r="A70" s="10" t="s">
        <v>202</v>
      </c>
      <c r="B70" s="43">
        <v>1964109589</v>
      </c>
      <c r="C70" s="43"/>
      <c r="D70" s="43"/>
    </row>
    <row r="71" spans="1:4">
      <c r="A71" s="10" t="s">
        <v>203</v>
      </c>
      <c r="B71" s="43">
        <v>835915068</v>
      </c>
      <c r="C71" s="43"/>
      <c r="D71" s="43"/>
    </row>
    <row r="72" spans="1:4">
      <c r="A72" s="10" t="s">
        <v>70</v>
      </c>
      <c r="B72" s="10">
        <v>146.69999999999999</v>
      </c>
      <c r="C72" s="10"/>
      <c r="D72" s="10"/>
    </row>
    <row r="73" spans="1:4">
      <c r="A73" s="10" t="s">
        <v>71</v>
      </c>
      <c r="B73" s="10">
        <v>98.9</v>
      </c>
      <c r="C73" s="10"/>
      <c r="D73" s="10"/>
    </row>
    <row r="74" spans="1:4">
      <c r="A74" s="10" t="s">
        <v>72</v>
      </c>
      <c r="B74" s="10">
        <v>69.3</v>
      </c>
      <c r="C74" s="10"/>
      <c r="D74" s="10"/>
    </row>
    <row r="75" spans="1:4">
      <c r="A75" s="10" t="s">
        <v>73</v>
      </c>
      <c r="B75" s="10">
        <v>91.6</v>
      </c>
      <c r="C75" s="10"/>
      <c r="D75" s="10"/>
    </row>
    <row r="76" spans="1:4">
      <c r="A76" s="10" t="s">
        <v>74</v>
      </c>
      <c r="B76" s="10">
        <v>86.6</v>
      </c>
      <c r="C76" s="10"/>
      <c r="D76" s="10"/>
    </row>
    <row r="77" spans="1:4">
      <c r="A77" s="10" t="s">
        <v>75</v>
      </c>
      <c r="B77" s="10">
        <v>38.200000000000003</v>
      </c>
      <c r="C77" s="10"/>
      <c r="D77" s="10"/>
    </row>
    <row r="78" spans="1:4">
      <c r="A78" s="10" t="s">
        <v>76</v>
      </c>
      <c r="B78" s="10">
        <v>0.1</v>
      </c>
      <c r="C78" s="10"/>
      <c r="D78" s="10"/>
    </row>
    <row r="79" spans="1:4">
      <c r="A79" s="10" t="s">
        <v>77</v>
      </c>
      <c r="B79" s="10">
        <v>1.4</v>
      </c>
      <c r="C79" s="10"/>
      <c r="D79" s="10"/>
    </row>
    <row r="80" spans="1:4">
      <c r="A80" s="10" t="s">
        <v>78</v>
      </c>
      <c r="B80" s="10">
        <v>66</v>
      </c>
      <c r="C80" s="10"/>
      <c r="D80" s="10"/>
    </row>
    <row r="81" spans="1:4">
      <c r="A81" s="10" t="s">
        <v>79</v>
      </c>
      <c r="B81" s="10">
        <v>66.599999999999994</v>
      </c>
      <c r="C81" s="10"/>
      <c r="D81" s="10"/>
    </row>
    <row r="82" spans="1:4">
      <c r="A82" s="10" t="s">
        <v>204</v>
      </c>
      <c r="B82" s="10">
        <v>33.4</v>
      </c>
      <c r="C82" s="10"/>
      <c r="D82" s="10"/>
    </row>
    <row r="83" spans="1:4">
      <c r="A83" s="10" t="s">
        <v>3</v>
      </c>
      <c r="B83" s="10">
        <v>468.3</v>
      </c>
      <c r="C83" s="10"/>
      <c r="D83" s="10"/>
    </row>
    <row r="84" spans="1:4">
      <c r="A84" s="10" t="s">
        <v>205</v>
      </c>
      <c r="B84" s="10">
        <v>-0.6</v>
      </c>
      <c r="C84" s="10"/>
      <c r="D84" s="10"/>
    </row>
    <row r="85" spans="1:4">
      <c r="A85" s="10" t="s">
        <v>80</v>
      </c>
      <c r="B85" s="10">
        <v>42.6</v>
      </c>
      <c r="C85" s="10"/>
      <c r="D85" s="10"/>
    </row>
    <row r="86" spans="1:4">
      <c r="A86" s="10" t="s">
        <v>81</v>
      </c>
      <c r="B86" s="10">
        <v>57.4</v>
      </c>
      <c r="C86" s="10"/>
      <c r="D86" s="10"/>
    </row>
    <row r="87" spans="1:4">
      <c r="A87" s="10" t="s">
        <v>82</v>
      </c>
      <c r="B87" s="10">
        <v>38.200000000000003</v>
      </c>
      <c r="C87" s="10"/>
      <c r="D87" s="10"/>
    </row>
    <row r="88" spans="1:4">
      <c r="A88" s="10" t="s">
        <v>83</v>
      </c>
      <c r="B88" s="10">
        <v>19.2</v>
      </c>
      <c r="C88" s="10"/>
      <c r="D88" s="10"/>
    </row>
    <row r="89" spans="1:4">
      <c r="A89" s="10" t="s">
        <v>84</v>
      </c>
      <c r="B89" s="10">
        <v>0</v>
      </c>
      <c r="C89" s="10"/>
      <c r="D89" s="10"/>
    </row>
    <row r="90" spans="1:4">
      <c r="A90" s="10" t="s">
        <v>85</v>
      </c>
      <c r="B90" s="10">
        <v>19.3</v>
      </c>
      <c r="C90" s="10"/>
      <c r="D90" s="10"/>
    </row>
    <row r="91" spans="1:4">
      <c r="A91" s="10" t="s">
        <v>86</v>
      </c>
      <c r="B91" s="10">
        <v>12.8</v>
      </c>
      <c r="C91" s="10"/>
      <c r="D91" s="10"/>
    </row>
    <row r="92" spans="1:4">
      <c r="A92" s="10" t="s">
        <v>87</v>
      </c>
      <c r="B92" s="10">
        <v>14.1</v>
      </c>
      <c r="C92" s="10"/>
      <c r="D92" s="10"/>
    </row>
    <row r="93" spans="1:4">
      <c r="A93" s="10" t="s">
        <v>4</v>
      </c>
      <c r="B93" s="10">
        <v>15.1</v>
      </c>
      <c r="C93" s="10"/>
      <c r="D93" s="10"/>
    </row>
    <row r="94" spans="1:4">
      <c r="A94" s="10" t="s">
        <v>5</v>
      </c>
      <c r="B94" s="10">
        <v>14.3</v>
      </c>
      <c r="C94" s="10"/>
      <c r="D94" s="10"/>
    </row>
    <row r="95" spans="1:4">
      <c r="A95" s="10" t="s">
        <v>6</v>
      </c>
      <c r="B95" s="10">
        <v>13.8</v>
      </c>
      <c r="C95" s="10"/>
      <c r="D95" s="10"/>
    </row>
    <row r="96" spans="1:4">
      <c r="A96" s="10" t="s">
        <v>206</v>
      </c>
      <c r="B96" s="10">
        <v>21.5</v>
      </c>
      <c r="C96" s="10"/>
      <c r="D96" s="10"/>
    </row>
    <row r="97" spans="1:4">
      <c r="A97" s="10" t="s">
        <v>207</v>
      </c>
      <c r="B97" s="10">
        <v>21</v>
      </c>
      <c r="C97" s="10"/>
      <c r="D97" s="10"/>
    </row>
    <row r="98" spans="1:4">
      <c r="A98" s="10" t="s">
        <v>208</v>
      </c>
      <c r="B98" s="10">
        <v>21.7</v>
      </c>
      <c r="C98" s="10"/>
      <c r="D98" s="10"/>
    </row>
    <row r="99" spans="1:4">
      <c r="A99" s="10" t="s">
        <v>7</v>
      </c>
      <c r="B99" s="10">
        <v>3.7</v>
      </c>
      <c r="C99" s="10"/>
      <c r="D99" s="10"/>
    </row>
    <row r="100" spans="1:4">
      <c r="A100" s="10" t="s">
        <v>209</v>
      </c>
      <c r="B100" s="10">
        <v>10.1</v>
      </c>
      <c r="C100" s="10"/>
      <c r="D100" s="10"/>
    </row>
    <row r="101" spans="1:4">
      <c r="A101" s="10" t="s">
        <v>8</v>
      </c>
      <c r="B101" s="10">
        <v>1.9</v>
      </c>
      <c r="C101" s="10"/>
      <c r="D101" s="10"/>
    </row>
    <row r="102" spans="1:4">
      <c r="A102" s="10" t="s">
        <v>88</v>
      </c>
      <c r="B102" s="10">
        <v>13.6</v>
      </c>
      <c r="C102" s="10"/>
      <c r="D102" s="10"/>
    </row>
    <row r="103" spans="1:4">
      <c r="A103" s="10" t="s">
        <v>89</v>
      </c>
      <c r="B103" s="10">
        <v>0.6</v>
      </c>
      <c r="C103" s="10"/>
      <c r="D103" s="10"/>
    </row>
    <row r="104" spans="1:4">
      <c r="A104" s="10" t="s">
        <v>9</v>
      </c>
      <c r="B104" s="10">
        <v>3.3</v>
      </c>
      <c r="C104" s="10"/>
      <c r="D104" s="10"/>
    </row>
    <row r="105" spans="1:4">
      <c r="A105" s="10" t="s">
        <v>10</v>
      </c>
      <c r="B105" s="10">
        <v>24.6</v>
      </c>
      <c r="C105" s="10"/>
      <c r="D105" s="10"/>
    </row>
    <row r="106" spans="1:4">
      <c r="A106" s="10" t="s">
        <v>210</v>
      </c>
      <c r="B106" s="10">
        <v>804.9</v>
      </c>
      <c r="C106" s="10"/>
      <c r="D106" s="10"/>
    </row>
    <row r="107" spans="1:4">
      <c r="A107" s="10" t="s">
        <v>211</v>
      </c>
      <c r="B107" s="10">
        <v>4.0999999999999996</v>
      </c>
      <c r="C107" s="10"/>
      <c r="D107" s="10"/>
    </row>
    <row r="108" spans="1:4">
      <c r="A108" s="10" t="s">
        <v>212</v>
      </c>
      <c r="B108" s="10">
        <v>15</v>
      </c>
      <c r="C108" s="10"/>
      <c r="D108" s="10"/>
    </row>
    <row r="109" spans="1:4">
      <c r="A109" s="10" t="s">
        <v>11</v>
      </c>
      <c r="B109" s="10">
        <v>3.2</v>
      </c>
      <c r="C109" s="10"/>
      <c r="D109" s="10"/>
    </row>
    <row r="110" spans="1:4">
      <c r="A110" s="10" t="s">
        <v>213</v>
      </c>
      <c r="B110" s="10">
        <v>81.8</v>
      </c>
      <c r="C110" s="10"/>
      <c r="D110" s="10"/>
    </row>
    <row r="111" spans="1:4">
      <c r="A111" s="10" t="s">
        <v>90</v>
      </c>
      <c r="B111" s="10">
        <v>13.9</v>
      </c>
      <c r="C111" s="10"/>
      <c r="D111" s="10"/>
    </row>
    <row r="112" spans="1:4">
      <c r="A112" s="10" t="s">
        <v>91</v>
      </c>
      <c r="B112" s="10">
        <v>0.8</v>
      </c>
      <c r="C112" s="10"/>
      <c r="D112" s="10"/>
    </row>
    <row r="113" spans="1:4">
      <c r="A113" s="10" t="s">
        <v>92</v>
      </c>
      <c r="B113" s="10">
        <v>1.1000000000000001</v>
      </c>
      <c r="C113" s="10"/>
      <c r="D113" s="10"/>
    </row>
    <row r="114" spans="1:4">
      <c r="A114" s="10" t="s">
        <v>214</v>
      </c>
      <c r="B114" s="10">
        <v>1.6</v>
      </c>
      <c r="C114" s="10"/>
      <c r="D114" s="10"/>
    </row>
    <row r="115" spans="1:4">
      <c r="A115" s="10" t="s">
        <v>93</v>
      </c>
      <c r="B115" s="10">
        <v>1</v>
      </c>
      <c r="C115" s="10"/>
      <c r="D115" s="10"/>
    </row>
    <row r="116" spans="1:4">
      <c r="A116" s="10" t="s">
        <v>215</v>
      </c>
      <c r="B116" s="10">
        <v>19.600000000000001</v>
      </c>
      <c r="C116" s="10"/>
      <c r="D116" s="10"/>
    </row>
    <row r="117" spans="1:4">
      <c r="A117" s="10" t="s">
        <v>94</v>
      </c>
      <c r="B117" s="10">
        <v>19.2</v>
      </c>
      <c r="C117" s="10"/>
      <c r="D117" s="10"/>
    </row>
    <row r="118" spans="1:4">
      <c r="A118" s="10" t="s">
        <v>95</v>
      </c>
      <c r="B118" s="10">
        <v>96.6</v>
      </c>
      <c r="C118" s="10"/>
      <c r="D118" s="10"/>
    </row>
    <row r="119" spans="1:4">
      <c r="A119" s="10" t="s">
        <v>96</v>
      </c>
      <c r="B119" s="10">
        <v>53.3</v>
      </c>
      <c r="C119" s="10"/>
      <c r="D119" s="10"/>
    </row>
    <row r="120" spans="1:4">
      <c r="A120" s="10" t="s">
        <v>12</v>
      </c>
      <c r="B120" s="10">
        <v>62.5</v>
      </c>
      <c r="C120" s="10"/>
      <c r="D120" s="10"/>
    </row>
    <row r="121" spans="1:4"/>
    <row r="122" spans="1:4"/>
    <row r="123" spans="1:4"/>
    <row r="124" spans="1:4"/>
    <row r="125" spans="1:4"/>
    <row r="126" spans="1:4"/>
    <row r="127" spans="1:4"/>
    <row r="128" spans="1:4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</sheetData>
  <phoneticPr fontId="3"/>
  <hyperlinks>
    <hyperlink ref="B1" r:id="rId1" xr:uid="{8AB9DEFF-C403-EE4D-A796-2482F15BFB8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8E61-92BA-B34E-9ED3-3F2CD21E98C7}">
  <sheetPr codeName="Sheet3"/>
  <dimension ref="A1:AS73"/>
  <sheetViews>
    <sheetView showGridLines="0" zoomScale="83" zoomScaleNormal="100" workbookViewId="0"/>
  </sheetViews>
  <sheetFormatPr baseColWidth="10" defaultColWidth="0" defaultRowHeight="17" zeroHeight="1"/>
  <cols>
    <col min="1" max="1" width="4.1640625" style="1" customWidth="1"/>
    <col min="2" max="2" width="6.83203125" style="1" customWidth="1"/>
    <col min="3" max="3" width="29.83203125" style="1" customWidth="1"/>
    <col min="4" max="4" width="43.83203125" style="1" bestFit="1" customWidth="1"/>
    <col min="5" max="5" width="41.33203125" style="1" bestFit="1" customWidth="1"/>
    <col min="6" max="6" width="46.6640625" style="1" bestFit="1" customWidth="1"/>
    <col min="7" max="9" width="4.83203125" style="1" customWidth="1"/>
    <col min="10" max="10" width="3.83203125" style="1" customWidth="1"/>
    <col min="11" max="11" width="4.83203125" style="1" customWidth="1"/>
    <col min="12" max="12" width="20.5" style="1" customWidth="1"/>
    <col min="13" max="13" width="13.6640625" style="1" bestFit="1" customWidth="1"/>
    <col min="14" max="16" width="13.83203125" style="1" bestFit="1" customWidth="1"/>
    <col min="17" max="17" width="11.83203125" style="1" bestFit="1" customWidth="1"/>
    <col min="18" max="18" width="12.33203125" style="1" bestFit="1" customWidth="1"/>
    <col min="19" max="19" width="4.1640625" style="1" customWidth="1"/>
    <col min="20" max="20" width="3.83203125" style="1" customWidth="1"/>
    <col min="21" max="21" width="3.6640625" style="1" customWidth="1"/>
    <col min="22" max="22" width="5" style="1" hidden="1" customWidth="1"/>
    <col min="23" max="23" width="24.33203125" style="1" hidden="1" customWidth="1"/>
    <col min="24" max="25" width="13" style="1" hidden="1" customWidth="1"/>
    <col min="26" max="26" width="10" style="1" hidden="1" customWidth="1"/>
    <col min="27" max="27" width="11.5" style="1" hidden="1" customWidth="1"/>
    <col min="28" max="29" width="11.83203125" style="1" hidden="1" customWidth="1"/>
    <col min="30" max="31" width="10" style="1" hidden="1" customWidth="1"/>
    <col min="32" max="32" width="13" style="1" hidden="1" customWidth="1"/>
    <col min="33" max="33" width="24.33203125" style="1" hidden="1" customWidth="1"/>
    <col min="34" max="35" width="11.83203125" style="1" hidden="1" customWidth="1"/>
    <col min="36" max="36" width="10.83203125" style="1" hidden="1" customWidth="1"/>
    <col min="37" max="37" width="10" style="1" hidden="1" customWidth="1"/>
    <col min="38" max="39" width="13" style="1" hidden="1" customWidth="1"/>
    <col min="40" max="40" width="10.83203125" style="1" hidden="1" customWidth="1"/>
    <col min="41" max="41" width="8.83203125" style="1" hidden="1" customWidth="1"/>
    <col min="42" max="43" width="10.6640625" style="1" hidden="1" customWidth="1"/>
    <col min="44" max="44" width="10.83203125" style="1" hidden="1" customWidth="1"/>
    <col min="45" max="45" width="0" style="1" hidden="1" customWidth="1"/>
    <col min="46" max="16384" width="10.83203125" style="1" hidden="1"/>
  </cols>
  <sheetData>
    <row r="1" spans="1:19"/>
    <row r="2" spans="1:19">
      <c r="B2" s="28" t="s">
        <v>128</v>
      </c>
      <c r="C2" s="5"/>
      <c r="D2" s="5"/>
      <c r="I2" s="5" t="s">
        <v>183</v>
      </c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4"/>
      <c r="B3" s="47"/>
      <c r="C3" s="47"/>
      <c r="D3" s="48" t="s">
        <v>14</v>
      </c>
      <c r="J3" s="45" t="str">
        <f>"X社｜"&amp;D4&amp;"｜"&amp;D31</f>
        <v>X社｜株式会社ニトリホールディングス｜9843</v>
      </c>
      <c r="K3" s="45"/>
      <c r="L3" s="45"/>
      <c r="M3" s="45"/>
      <c r="N3" s="45"/>
      <c r="O3" s="45"/>
      <c r="P3" s="45"/>
      <c r="Q3" s="45"/>
      <c r="R3" s="45"/>
      <c r="S3" s="45"/>
    </row>
    <row r="4" spans="1:19">
      <c r="C4" s="44"/>
      <c r="D4" s="6" t="str">
        <f>IF('01_データ入力'!B3="","-",'01_データ入力'!B3)</f>
        <v>株式会社ニトリホールディングス</v>
      </c>
      <c r="K4" s="1" t="s">
        <v>149</v>
      </c>
      <c r="M4" s="7"/>
      <c r="N4" s="7"/>
      <c r="O4" s="7"/>
      <c r="P4" s="7"/>
      <c r="Q4" s="7"/>
      <c r="R4" s="7"/>
      <c r="S4" s="7"/>
    </row>
    <row r="5" spans="1:19">
      <c r="C5" s="8" t="s">
        <v>97</v>
      </c>
      <c r="D5" s="51">
        <f>IF(VLOOKUP($C5,'01_データ入力'!$A$3:$D$102,2,FALSE)="","-",VLOOKUP($C5,'01_データ入力'!$A$3:$D$102,2,FALSE))</f>
        <v>2021</v>
      </c>
      <c r="L5" s="1" t="s">
        <v>135</v>
      </c>
      <c r="M5" s="37">
        <v>0</v>
      </c>
      <c r="N5" s="37">
        <f>D23</f>
        <v>477196.33891950041</v>
      </c>
      <c r="O5" s="37">
        <f>N5*2</f>
        <v>954392.67783900083</v>
      </c>
      <c r="P5" s="37">
        <f>N5*3</f>
        <v>1431589.0167585013</v>
      </c>
      <c r="Q5" s="7"/>
      <c r="R5" s="7"/>
      <c r="S5" s="7"/>
    </row>
    <row r="6" spans="1:19">
      <c r="C6" s="8" t="s">
        <v>23</v>
      </c>
      <c r="D6" s="9" t="str">
        <f>IF(VLOOKUP($C6,'01_データ入力'!$A$3:$D$102,2,FALSE)="","-",VLOOKUP($C6,'01_データ入力'!$A$3:$D$102,2,FALSE))</f>
        <v>プライム</v>
      </c>
      <c r="L6" s="1" t="s">
        <v>98</v>
      </c>
      <c r="M6" s="37">
        <f>$D$14</f>
        <v>716900</v>
      </c>
      <c r="N6" s="37">
        <f>$D$14</f>
        <v>716900</v>
      </c>
      <c r="O6" s="37">
        <f>$D$14</f>
        <v>716900</v>
      </c>
      <c r="P6" s="37">
        <f>$D$14</f>
        <v>716900</v>
      </c>
      <c r="Q6" s="7"/>
      <c r="R6" s="7"/>
      <c r="S6" s="7"/>
    </row>
    <row r="7" spans="1:19">
      <c r="C7" s="8" t="s">
        <v>184</v>
      </c>
      <c r="D7" s="51">
        <f>IF(VLOOKUP($C7,'01_データ入力'!$A$3:$D$102,2,FALSE)="","-",VLOOKUP($C7,'01_データ入力'!$A$3:$D$102,2,FALSE))</f>
        <v>9843</v>
      </c>
      <c r="L7" s="1" t="s">
        <v>120</v>
      </c>
      <c r="M7" s="37">
        <f>$D$15</f>
        <v>305109</v>
      </c>
      <c r="N7" s="37">
        <f>$D$15</f>
        <v>305109</v>
      </c>
      <c r="O7" s="37">
        <f>$D$15</f>
        <v>305109</v>
      </c>
      <c r="P7" s="37">
        <f>$D$15</f>
        <v>305109</v>
      </c>
      <c r="R7" s="7"/>
      <c r="S7" s="7"/>
    </row>
    <row r="8" spans="1:19">
      <c r="C8" s="8" t="s">
        <v>24</v>
      </c>
      <c r="D8" s="9" t="str">
        <f>IF(VLOOKUP($C8,'01_データ入力'!$A$3:$D$102,2,FALSE)="","-",VLOOKUP($C8,'01_データ入力'!$A$3:$D$102,2,FALSE))</f>
        <v>小売業</v>
      </c>
      <c r="L8" s="1" t="s">
        <v>117</v>
      </c>
      <c r="M8" s="37">
        <f>$D16</f>
        <v>274104</v>
      </c>
      <c r="N8" s="37">
        <f>$D16</f>
        <v>274104</v>
      </c>
      <c r="O8" s="37">
        <f>$D16</f>
        <v>274104</v>
      </c>
      <c r="P8" s="37">
        <f>$D16</f>
        <v>274104</v>
      </c>
      <c r="R8" s="7"/>
      <c r="S8" s="7"/>
    </row>
    <row r="9" spans="1:19">
      <c r="C9" s="8" t="s">
        <v>104</v>
      </c>
      <c r="D9" s="9" t="str">
        <f>IF(VLOOKUP($C9,'01_データ入力'!$A$3:$D$102,2,FALSE)="","-",VLOOKUP($C9,'01_データ入力'!$A$3:$D$102,2,FALSE))</f>
        <v>Nitori Holdings Co., Ltd.</v>
      </c>
      <c r="L9" s="1" t="s">
        <v>138</v>
      </c>
      <c r="M9" s="37">
        <f>$D$17</f>
        <v>579213</v>
      </c>
      <c r="N9" s="37">
        <f>$D$17</f>
        <v>579213</v>
      </c>
      <c r="O9" s="37">
        <f>$D$17</f>
        <v>579213</v>
      </c>
      <c r="P9" s="37">
        <f>$D$17</f>
        <v>579213</v>
      </c>
      <c r="R9" s="7"/>
      <c r="S9" s="7"/>
    </row>
    <row r="10" spans="1:19">
      <c r="C10" s="1" t="s">
        <v>98</v>
      </c>
      <c r="D10" s="9">
        <f>IF(VLOOKUP($C10,'01_データ入力'!$A$3:$D$102,2,FALSE)="","-",VLOOKUP($C10,'01_データ入力'!$A$3:$D$102,2,FALSE)/D29)</f>
        <v>716900</v>
      </c>
      <c r="L10" s="1" t="s">
        <v>116</v>
      </c>
      <c r="M10" s="39">
        <f>$D$21</f>
        <v>42.559492258334494</v>
      </c>
      <c r="N10" s="39">
        <f>$D$21</f>
        <v>42.559492258334494</v>
      </c>
      <c r="O10" s="39">
        <f>$D$21</f>
        <v>42.559492258334494</v>
      </c>
      <c r="P10" s="39">
        <f>$D$21</f>
        <v>42.559492258334494</v>
      </c>
      <c r="R10" s="7"/>
      <c r="S10" s="7"/>
    </row>
    <row r="11" spans="1:19">
      <c r="C11" s="1" t="s">
        <v>129</v>
      </c>
      <c r="D11" s="9">
        <f>IF(VLOOKUP($C11,'01_データ入力'!$A$3:$D$102,2,FALSE)="","-",VLOOKUP($C11,'01_データ入力'!$A$3:$D$102,2,FALSE)/D29)</f>
        <v>305109</v>
      </c>
      <c r="L11" s="1" t="s">
        <v>133</v>
      </c>
      <c r="M11" s="37">
        <f>$D$23</f>
        <v>477196.33891950041</v>
      </c>
      <c r="N11" s="37">
        <f>$D$23</f>
        <v>477196.33891950041</v>
      </c>
      <c r="O11" s="37">
        <f>$D$23</f>
        <v>477196.33891950041</v>
      </c>
      <c r="P11" s="37">
        <f>$D$23</f>
        <v>477196.33891950041</v>
      </c>
      <c r="R11" s="7"/>
      <c r="S11" s="7"/>
    </row>
    <row r="12" spans="1:19">
      <c r="C12" s="1" t="s">
        <v>130</v>
      </c>
      <c r="D12" s="9">
        <f>IF(VLOOKUP($C12,'01_データ入力'!$A$3:$D$102,2,FALSE)="","-",VLOOKUP($C12,'01_データ入力'!$A$3:$D$102,2,FALSE)/D29)</f>
        <v>274104</v>
      </c>
      <c r="L12" s="1" t="s">
        <v>139</v>
      </c>
      <c r="M12" s="37"/>
      <c r="N12" s="37"/>
      <c r="O12" s="37">
        <f>N5+(N5-N8)</f>
        <v>680288.67783900083</v>
      </c>
      <c r="P12" s="37">
        <f>O12+(O12-N5)</f>
        <v>883381.0167585013</v>
      </c>
      <c r="R12" s="7"/>
      <c r="S12" s="7"/>
    </row>
    <row r="13" spans="1:19">
      <c r="D13" s="9"/>
      <c r="L13" s="1" t="s">
        <v>136</v>
      </c>
      <c r="M13" s="39">
        <f>$D$14/$D$23+1</f>
        <v>2.5023166389399645</v>
      </c>
      <c r="N13" s="39">
        <f>$D$14/$D$23+1</f>
        <v>2.5023166389399645</v>
      </c>
      <c r="O13" s="39">
        <f>$D$14/$D$23+1</f>
        <v>2.5023166389399645</v>
      </c>
      <c r="P13" s="39">
        <f>$D$14/$D$23+1</f>
        <v>2.5023166389399645</v>
      </c>
      <c r="R13" s="7"/>
      <c r="S13" s="7"/>
    </row>
    <row r="14" spans="1:19">
      <c r="C14" s="8" t="s">
        <v>98</v>
      </c>
      <c r="D14" s="9">
        <f t="shared" ref="D14:F16" si="0">D10</f>
        <v>716900</v>
      </c>
      <c r="M14" s="37"/>
      <c r="N14" s="37"/>
      <c r="O14" s="37"/>
      <c r="P14" s="37"/>
      <c r="Q14" s="31"/>
      <c r="R14" s="7"/>
      <c r="S14" s="7"/>
    </row>
    <row r="15" spans="1:19">
      <c r="C15" s="52" t="s">
        <v>120</v>
      </c>
      <c r="D15" s="53">
        <f>D11</f>
        <v>305109</v>
      </c>
      <c r="L15" s="34" t="s">
        <v>137</v>
      </c>
      <c r="M15" s="38">
        <f>$M$5</f>
        <v>0</v>
      </c>
      <c r="N15" s="38">
        <f>$N$5</f>
        <v>477196.33891950041</v>
      </c>
      <c r="O15" s="38">
        <f>$O$5</f>
        <v>954392.67783900083</v>
      </c>
      <c r="P15" s="38">
        <f>$P$5</f>
        <v>1431589.0167585013</v>
      </c>
      <c r="Q15" s="35"/>
      <c r="R15" s="7"/>
      <c r="S15" s="7"/>
    </row>
    <row r="16" spans="1:19">
      <c r="C16" s="52" t="s">
        <v>117</v>
      </c>
      <c r="D16" s="53">
        <f t="shared" si="0"/>
        <v>274104</v>
      </c>
      <c r="L16" s="34"/>
      <c r="M16" s="38">
        <f>$M$5</f>
        <v>0</v>
      </c>
      <c r="N16" s="38">
        <f>$N$5</f>
        <v>477196.33891950041</v>
      </c>
      <c r="O16" s="38">
        <f>$O$5</f>
        <v>954392.67783900083</v>
      </c>
      <c r="P16" s="38">
        <f>$P$5</f>
        <v>1431589.0167585013</v>
      </c>
      <c r="Q16" s="58"/>
      <c r="R16" s="7"/>
      <c r="S16" s="7"/>
    </row>
    <row r="17" spans="3:19">
      <c r="C17" s="1" t="s">
        <v>122</v>
      </c>
      <c r="D17" s="9">
        <f>IFERROR(D15+D16,"-")</f>
        <v>579213</v>
      </c>
      <c r="L17" s="5" t="s">
        <v>98</v>
      </c>
      <c r="M17" s="32">
        <f>IF($Q17,M13,NA())</f>
        <v>2.5023166389399645</v>
      </c>
      <c r="N17" s="32">
        <f>IF($Q17,N13,NA())</f>
        <v>2.5023166389399645</v>
      </c>
      <c r="O17" s="32"/>
      <c r="P17" s="32"/>
      <c r="Q17" s="58" t="b">
        <v>1</v>
      </c>
      <c r="R17" s="7"/>
      <c r="S17" s="7"/>
    </row>
    <row r="18" spans="3:19">
      <c r="C18" s="1" t="s">
        <v>121</v>
      </c>
      <c r="D18" s="9">
        <f>IFERROR(D14-D15,"-")</f>
        <v>411791</v>
      </c>
      <c r="L18" s="5"/>
      <c r="M18" s="33">
        <f>IF($Q18,0,NA())</f>
        <v>0</v>
      </c>
      <c r="N18" s="33">
        <f>IF($Q18,N6,NA())</f>
        <v>716900</v>
      </c>
      <c r="O18" s="33"/>
      <c r="P18" s="33"/>
      <c r="Q18" s="58" t="b">
        <f>Q17</f>
        <v>1</v>
      </c>
      <c r="R18" s="7"/>
      <c r="S18" s="7"/>
    </row>
    <row r="19" spans="3:19">
      <c r="C19" s="1" t="s">
        <v>99</v>
      </c>
      <c r="D19" s="9">
        <f>IFERROR(D18-D16,"-")</f>
        <v>137687</v>
      </c>
      <c r="L19" s="5" t="s">
        <v>120</v>
      </c>
      <c r="M19" s="32"/>
      <c r="N19" s="32"/>
      <c r="O19" s="32"/>
      <c r="P19" s="32"/>
      <c r="Q19" s="58"/>
      <c r="R19" s="7"/>
      <c r="S19" s="7"/>
    </row>
    <row r="20" spans="3:19">
      <c r="D20" s="6"/>
      <c r="L20" s="5"/>
      <c r="M20" s="33"/>
      <c r="N20" s="33"/>
      <c r="O20" s="33"/>
      <c r="P20" s="33"/>
      <c r="Q20" s="58"/>
      <c r="R20" s="7"/>
      <c r="S20" s="7"/>
    </row>
    <row r="21" spans="3:19">
      <c r="C21" s="1" t="s">
        <v>131</v>
      </c>
      <c r="D21" s="29">
        <f>IFERROR(D15/D14*100,"-")</f>
        <v>42.559492258334494</v>
      </c>
      <c r="L21" s="5" t="s">
        <v>124</v>
      </c>
      <c r="M21" s="33">
        <f>IF($Q21,M15,NA())</f>
        <v>0</v>
      </c>
      <c r="N21" s="33">
        <f>IF($Q21,N15,NA())</f>
        <v>477196.33891950041</v>
      </c>
      <c r="O21" s="33">
        <f>IF($Q21,O15,NA())</f>
        <v>954392.67783900083</v>
      </c>
      <c r="P21" s="33">
        <f>IF($Q21,P15,NA())</f>
        <v>1431589.0167585013</v>
      </c>
      <c r="Q21" s="58" t="b">
        <v>1</v>
      </c>
      <c r="R21" s="7"/>
      <c r="S21" s="7"/>
    </row>
    <row r="22" spans="3:19">
      <c r="C22" s="1" t="s">
        <v>132</v>
      </c>
      <c r="D22" s="29">
        <f>IFERROR(D18/D14*100,"-")</f>
        <v>57.440507741665506</v>
      </c>
      <c r="L22" s="5"/>
      <c r="M22" s="33">
        <f>IF($Q22,M$8,NA())</f>
        <v>274104</v>
      </c>
      <c r="N22" s="33">
        <f>IF($Q22,N$8,NA())</f>
        <v>274104</v>
      </c>
      <c r="O22" s="33">
        <f>IF($Q22,O$8,NA())</f>
        <v>274104</v>
      </c>
      <c r="P22" s="33">
        <f>IF($Q22,P$8,NA())</f>
        <v>274104</v>
      </c>
      <c r="Q22" s="58" t="b">
        <v>1</v>
      </c>
      <c r="R22" s="7"/>
      <c r="S22" s="7"/>
    </row>
    <row r="23" spans="3:19">
      <c r="C23" s="1" t="s">
        <v>133</v>
      </c>
      <c r="D23" s="9">
        <f>IFERROR(D16/(D22/100),"-")</f>
        <v>477196.33891950041</v>
      </c>
      <c r="L23" s="5" t="s">
        <v>122</v>
      </c>
      <c r="M23" s="32"/>
      <c r="N23" s="32"/>
      <c r="O23" s="32"/>
      <c r="P23" s="32"/>
      <c r="Q23" s="58"/>
      <c r="R23" s="7"/>
      <c r="S23" s="7"/>
    </row>
    <row r="24" spans="3:19">
      <c r="C24" s="1" t="s">
        <v>134</v>
      </c>
      <c r="D24" s="29">
        <f>IFERROR(D23/D10*100,"-")</f>
        <v>66.563863707560387</v>
      </c>
      <c r="L24" s="5"/>
      <c r="M24" s="33"/>
      <c r="N24" s="33"/>
      <c r="O24" s="33"/>
      <c r="P24" s="33"/>
      <c r="Q24" s="58"/>
      <c r="R24" s="7"/>
      <c r="S24" s="7"/>
    </row>
    <row r="25" spans="3:19">
      <c r="C25" s="1" t="s">
        <v>119</v>
      </c>
      <c r="D25" s="29">
        <f>IFERROR((D10-D23)/D10*100,"-")</f>
        <v>33.436136292439613</v>
      </c>
      <c r="L25" s="5" t="s">
        <v>121</v>
      </c>
      <c r="M25" s="32"/>
      <c r="N25" s="32"/>
      <c r="O25" s="32"/>
      <c r="P25" s="32"/>
      <c r="Q25" s="58"/>
      <c r="R25" s="7"/>
      <c r="S25" s="7"/>
    </row>
    <row r="26" spans="3:19">
      <c r="D26" s="9"/>
      <c r="L26" s="5"/>
      <c r="M26" s="33"/>
      <c r="N26" s="33"/>
      <c r="O26" s="33"/>
      <c r="P26" s="33"/>
      <c r="Q26" s="58"/>
      <c r="R26" s="7"/>
      <c r="S26" s="7"/>
    </row>
    <row r="27" spans="3:19">
      <c r="D27" s="9"/>
      <c r="L27" s="5" t="s">
        <v>99</v>
      </c>
      <c r="M27" s="32"/>
      <c r="N27" s="32"/>
      <c r="O27" s="32"/>
      <c r="P27" s="32"/>
      <c r="Q27" s="58"/>
      <c r="R27" s="7"/>
      <c r="S27" s="7"/>
    </row>
    <row r="28" spans="3:19">
      <c r="C28" s="1" t="s">
        <v>105</v>
      </c>
      <c r="D28" s="6" t="str">
        <f>D9&amp;" / "&amp;D7&amp;" / "&amp;D6&amp;" / "&amp;D8&amp;" / "&amp;D5</f>
        <v>Nitori Holdings Co., Ltd. / 9843 / プライム / 小売業 / 2021</v>
      </c>
      <c r="L28" s="5"/>
      <c r="M28" s="33"/>
      <c r="N28" s="33"/>
      <c r="O28" s="33"/>
      <c r="P28" s="33"/>
      <c r="Q28" s="58"/>
      <c r="R28" s="7"/>
      <c r="S28" s="7"/>
    </row>
    <row r="29" spans="3:19">
      <c r="C29" s="1" t="s">
        <v>100</v>
      </c>
      <c r="D29" s="41">
        <v>1000000</v>
      </c>
      <c r="M29" s="37"/>
      <c r="N29" s="37"/>
      <c r="O29" s="37"/>
      <c r="P29" s="37"/>
      <c r="Q29" s="59"/>
      <c r="R29" s="7"/>
      <c r="S29" s="7"/>
    </row>
    <row r="30" spans="3:19">
      <c r="C30" s="1" t="s">
        <v>106</v>
      </c>
      <c r="D30" s="6" t="str">
        <f>IF('02_データ計算'!D29=1000000,"(百万円)", IF('02_データ計算'!D29=1000, "(千円)","-"))</f>
        <v>(百万円)</v>
      </c>
      <c r="L30" s="5" t="s">
        <v>140</v>
      </c>
      <c r="M30" s="32">
        <f>IF($Q30,2,NA())</f>
        <v>2</v>
      </c>
      <c r="N30" s="32">
        <f>IF($Q30,2,NA())</f>
        <v>2</v>
      </c>
      <c r="O30" s="32">
        <f>IF($Q30,2,NA())</f>
        <v>2</v>
      </c>
      <c r="P30" s="32">
        <f>IF($Q30,2,NA())</f>
        <v>2</v>
      </c>
      <c r="Q30" s="58" t="b">
        <v>1</v>
      </c>
      <c r="R30" s="7"/>
      <c r="S30" s="7"/>
    </row>
    <row r="31" spans="3:19">
      <c r="C31" s="1" t="s">
        <v>13</v>
      </c>
      <c r="D31" s="42">
        <f>IF('01_データ入力'!B5&lt;&gt;"",HYPERLINK("https://zaimani.com/financial-analysis-catalog/"&amp;'01_データ入力'!B5,    '01_データ入力'!B5),"")</f>
        <v>9843</v>
      </c>
      <c r="L31" s="5"/>
      <c r="M31" s="33">
        <f>IF($Q31,0,NA())</f>
        <v>0</v>
      </c>
      <c r="N31" s="33">
        <f>IF($Q31,N11,NA())</f>
        <v>477196.33891950041</v>
      </c>
      <c r="O31" s="33">
        <f>IF($Q31,O11,NA())</f>
        <v>477196.33891950041</v>
      </c>
      <c r="P31" s="33">
        <f>IF($Q31,P11,NA())</f>
        <v>477196.33891950041</v>
      </c>
      <c r="Q31" s="58" t="b">
        <f>Q30</f>
        <v>1</v>
      </c>
      <c r="R31" s="7"/>
      <c r="S31" s="7"/>
    </row>
    <row r="32" spans="3:19">
      <c r="D32" s="6"/>
      <c r="L32" s="5" t="s">
        <v>123</v>
      </c>
      <c r="M32" s="32"/>
      <c r="N32" s="32"/>
      <c r="O32" s="32"/>
      <c r="P32" s="32"/>
      <c r="Q32" s="58"/>
      <c r="R32" s="7"/>
      <c r="S32" s="7"/>
    </row>
    <row r="33" spans="1:19">
      <c r="D33" s="6"/>
      <c r="L33" s="5"/>
      <c r="M33" s="33"/>
      <c r="N33" s="33"/>
      <c r="O33" s="33"/>
      <c r="P33" s="33"/>
      <c r="Q33" s="58"/>
      <c r="R33" s="7"/>
      <c r="S33" s="7"/>
    </row>
    <row r="34" spans="1:19">
      <c r="C34" s="1" t="s">
        <v>145</v>
      </c>
      <c r="D34" s="50">
        <f>IFERROR(VLOOKUP(D8,$C$41:$D$70,2,FALSE),"-")</f>
        <v>0</v>
      </c>
      <c r="L34" s="5" t="s">
        <v>119</v>
      </c>
      <c r="M34" s="32"/>
      <c r="N34" s="32"/>
      <c r="O34" s="32"/>
      <c r="P34" s="32"/>
      <c r="Q34" s="58"/>
      <c r="R34" s="7"/>
      <c r="S34" s="7"/>
    </row>
    <row r="35" spans="1:19">
      <c r="C35" s="1" t="s">
        <v>146</v>
      </c>
      <c r="D35" s="50">
        <f>$D$41</f>
        <v>0</v>
      </c>
      <c r="L35" s="5"/>
      <c r="M35" s="33"/>
      <c r="N35" s="33"/>
      <c r="O35" s="33"/>
      <c r="P35" s="33"/>
      <c r="Q35" s="58"/>
      <c r="R35" s="7"/>
      <c r="S35" s="7"/>
    </row>
    <row r="36" spans="1:19">
      <c r="A36" s="4"/>
      <c r="B36" s="4"/>
      <c r="C36" s="4"/>
      <c r="D36" s="6"/>
      <c r="M36" s="37"/>
      <c r="N36" s="37"/>
      <c r="O36" s="37"/>
      <c r="P36" s="37"/>
      <c r="Q36" s="59"/>
      <c r="R36" s="7"/>
      <c r="S36" s="7"/>
    </row>
    <row r="37" spans="1:19">
      <c r="A37" s="4"/>
      <c r="B37" s="4"/>
      <c r="C37" s="4"/>
      <c r="D37" s="6"/>
      <c r="E37" s="6"/>
      <c r="F37" s="6"/>
      <c r="L37" s="5" t="s">
        <v>141</v>
      </c>
      <c r="M37" s="33">
        <f>IF($Q37,0,NA())</f>
        <v>0</v>
      </c>
      <c r="N37" s="33">
        <f>IF($Q37,N$5,NA())</f>
        <v>477196.33891950041</v>
      </c>
      <c r="O37" s="33">
        <f>IF($Q37,O$5,NA())</f>
        <v>954392.67783900083</v>
      </c>
      <c r="P37" s="33">
        <f>IF($Q37,P$5,NA())</f>
        <v>1431589.0167585013</v>
      </c>
      <c r="Q37" s="58" t="b">
        <v>1</v>
      </c>
      <c r="R37" s="7"/>
      <c r="S37" s="7"/>
    </row>
    <row r="38" spans="1:19">
      <c r="F38" s="6"/>
      <c r="L38" s="5"/>
      <c r="M38" s="33">
        <f>IF($Q38,0,NA())</f>
        <v>0</v>
      </c>
      <c r="N38" s="33">
        <f>IF($Q38,0,NA())</f>
        <v>0</v>
      </c>
      <c r="O38" s="33">
        <f>IF($Q38,O8,NA())</f>
        <v>274104</v>
      </c>
      <c r="P38" s="33">
        <f>IF($Q38,P5-P12,NA())</f>
        <v>548208</v>
      </c>
      <c r="Q38" s="58" t="b">
        <f>Q37</f>
        <v>1</v>
      </c>
      <c r="R38" s="7"/>
      <c r="S38" s="7"/>
    </row>
    <row r="39" spans="1:19">
      <c r="B39" s="5" t="s">
        <v>182</v>
      </c>
      <c r="C39" s="5"/>
      <c r="D39" s="5"/>
      <c r="E39" s="5"/>
      <c r="F39" s="46"/>
      <c r="L39" s="5" t="s">
        <v>142</v>
      </c>
      <c r="M39" s="33">
        <f>IF($Q39,0,NA())</f>
        <v>0</v>
      </c>
      <c r="N39" s="33">
        <f>IF($Q39,N$5,NA())</f>
        <v>477196.33891950041</v>
      </c>
      <c r="O39" s="33">
        <f>IF($Q39,O$5,NA())</f>
        <v>954392.67783900083</v>
      </c>
      <c r="P39" s="33">
        <f>IF($Q39,P$5,NA())</f>
        <v>1431589.0167585013</v>
      </c>
      <c r="Q39" s="58" t="b">
        <v>1</v>
      </c>
      <c r="R39" s="7"/>
      <c r="S39" s="7"/>
    </row>
    <row r="40" spans="1:19">
      <c r="D40" s="1">
        <v>2021</v>
      </c>
      <c r="E40" s="6" t="s">
        <v>151</v>
      </c>
      <c r="L40" s="5"/>
      <c r="M40" s="33">
        <f>IF($Q40,M$8,NA())</f>
        <v>274104</v>
      </c>
      <c r="N40" s="33">
        <f>IF($Q40,0,NA())</f>
        <v>0</v>
      </c>
      <c r="O40" s="33">
        <f>IF($Q40,0,NA())</f>
        <v>0</v>
      </c>
      <c r="P40" s="33">
        <f>IF($Q40,0,NA())</f>
        <v>0</v>
      </c>
      <c r="Q40" s="58" t="b">
        <f>Q39</f>
        <v>1</v>
      </c>
      <c r="R40" s="7"/>
      <c r="S40" s="7"/>
    </row>
    <row r="41" spans="1:19">
      <c r="C41" s="1" t="s">
        <v>152</v>
      </c>
      <c r="Q41" s="59"/>
      <c r="R41" s="7"/>
      <c r="S41" s="7"/>
    </row>
    <row r="42" spans="1:19">
      <c r="C42" s="1" t="s">
        <v>153</v>
      </c>
      <c r="L42" s="5" t="s">
        <v>144</v>
      </c>
      <c r="M42" s="33">
        <f>IF($Q42,0,NA())</f>
        <v>0</v>
      </c>
      <c r="N42" s="33">
        <f>IF($Q42,N$5,NA())</f>
        <v>477196.33891950041</v>
      </c>
      <c r="O42" s="33">
        <f>IF($Q42,O$5,NA())</f>
        <v>954392.67783900083</v>
      </c>
      <c r="P42" s="33">
        <f>IF($Q42,P$5,NA())</f>
        <v>1431589.0167585013</v>
      </c>
      <c r="Q42" s="58" t="b">
        <v>1</v>
      </c>
      <c r="R42" s="7"/>
      <c r="S42" s="7"/>
    </row>
    <row r="43" spans="1:19">
      <c r="C43" s="1" t="s">
        <v>154</v>
      </c>
      <c r="L43" s="5"/>
      <c r="M43" s="33">
        <f>IF($Q43,0,NA())</f>
        <v>0</v>
      </c>
      <c r="N43" s="33">
        <f>IF($Q43,0,NA())</f>
        <v>0</v>
      </c>
      <c r="O43" s="33">
        <f>IF($Q43,O$12,NA())</f>
        <v>680288.67783900083</v>
      </c>
      <c r="P43" s="33">
        <f>IF($Q43,P$12,NA())</f>
        <v>883381.0167585013</v>
      </c>
      <c r="Q43" s="58" t="b">
        <f>Q42</f>
        <v>1</v>
      </c>
      <c r="R43" s="7"/>
      <c r="S43" s="7"/>
    </row>
    <row r="44" spans="1:19">
      <c r="C44" s="1" t="s">
        <v>155</v>
      </c>
      <c r="L44" s="5" t="s">
        <v>143</v>
      </c>
      <c r="M44" s="33">
        <f>IF($Q44,0,NA())</f>
        <v>0</v>
      </c>
      <c r="N44" s="33">
        <f>IF($Q44,N$5,NA())</f>
        <v>477196.33891950041</v>
      </c>
      <c r="O44" s="33">
        <f>IF($Q44,O$5,NA())</f>
        <v>954392.67783900083</v>
      </c>
      <c r="P44" s="33">
        <f>IF($Q44,P$5,NA())</f>
        <v>1431589.0167585013</v>
      </c>
      <c r="Q44" s="58" t="b">
        <v>1</v>
      </c>
      <c r="R44" s="7"/>
      <c r="S44" s="7"/>
    </row>
    <row r="45" spans="1:19">
      <c r="C45" s="1" t="s">
        <v>156</v>
      </c>
      <c r="L45" s="5"/>
      <c r="M45" s="33">
        <f>IF($Q45,0,NA())</f>
        <v>0</v>
      </c>
      <c r="N45" s="33">
        <f>IF($Q45,N5,NA())</f>
        <v>477196.33891950041</v>
      </c>
      <c r="O45" s="33">
        <f>IF($Q45,0,NA())</f>
        <v>0</v>
      </c>
      <c r="P45" s="33">
        <f>IF($Q45,0,NA())</f>
        <v>0</v>
      </c>
      <c r="Q45" s="58" t="b">
        <f>Q44</f>
        <v>1</v>
      </c>
      <c r="R45" s="7"/>
      <c r="S45" s="7"/>
    </row>
    <row r="46" spans="1:19">
      <c r="C46" s="1" t="s">
        <v>157</v>
      </c>
      <c r="Q46" s="59"/>
      <c r="R46" s="7"/>
      <c r="S46" s="7"/>
    </row>
    <row r="47" spans="1:19">
      <c r="C47" s="1" t="s">
        <v>158</v>
      </c>
      <c r="K47" s="1" t="s">
        <v>118</v>
      </c>
      <c r="S47" s="7"/>
    </row>
    <row r="48" spans="1:19">
      <c r="C48" s="1" t="s">
        <v>159</v>
      </c>
      <c r="L48" s="5"/>
      <c r="M48" s="5" t="s">
        <v>98</v>
      </c>
      <c r="N48" s="5" t="s">
        <v>126</v>
      </c>
      <c r="O48" s="5" t="s">
        <v>120</v>
      </c>
      <c r="P48" s="5" t="s">
        <v>99</v>
      </c>
      <c r="Q48" s="5" t="s">
        <v>117</v>
      </c>
      <c r="R48" s="5" t="s">
        <v>120</v>
      </c>
      <c r="S48" s="7"/>
    </row>
    <row r="49" spans="3:19">
      <c r="C49" s="1" t="s">
        <v>160</v>
      </c>
      <c r="L49" s="5" t="s">
        <v>98</v>
      </c>
      <c r="M49" s="36">
        <v>716900</v>
      </c>
      <c r="N49" s="36"/>
      <c r="O49" s="36"/>
      <c r="P49" s="36"/>
      <c r="Q49" s="36"/>
      <c r="R49" s="36"/>
      <c r="S49" s="7"/>
    </row>
    <row r="50" spans="3:19">
      <c r="C50" s="1" t="s">
        <v>161</v>
      </c>
      <c r="L50" s="5" t="s">
        <v>125</v>
      </c>
      <c r="M50" s="36"/>
      <c r="N50" s="36">
        <v>411791</v>
      </c>
      <c r="O50" s="36">
        <v>305109</v>
      </c>
      <c r="P50" s="36"/>
      <c r="Q50" s="36"/>
      <c r="R50" s="36"/>
      <c r="S50" s="7"/>
    </row>
    <row r="51" spans="3:19">
      <c r="C51" s="1" t="s">
        <v>162</v>
      </c>
      <c r="L51" s="5" t="s">
        <v>99</v>
      </c>
      <c r="M51" s="36"/>
      <c r="N51" s="36"/>
      <c r="O51" s="36"/>
      <c r="P51" s="36">
        <v>137687</v>
      </c>
      <c r="Q51" s="36">
        <v>274104</v>
      </c>
      <c r="R51" s="36">
        <v>305109</v>
      </c>
      <c r="S51" s="7"/>
    </row>
    <row r="52" spans="3:19">
      <c r="C52" s="1" t="s">
        <v>163</v>
      </c>
      <c r="L52" s="5" t="s">
        <v>118</v>
      </c>
      <c r="M52" s="40">
        <v>0.57440507741665503</v>
      </c>
      <c r="N52" s="5"/>
      <c r="O52" s="5"/>
      <c r="P52" s="5"/>
      <c r="Q52" s="5"/>
      <c r="R52" s="5"/>
      <c r="S52" s="7"/>
    </row>
    <row r="53" spans="3:19">
      <c r="C53" s="1" t="s">
        <v>164</v>
      </c>
      <c r="S53" s="7"/>
    </row>
    <row r="54" spans="3:19">
      <c r="C54" s="1" t="s">
        <v>165</v>
      </c>
      <c r="K54" s="1" t="s">
        <v>150</v>
      </c>
      <c r="S54" s="7"/>
    </row>
    <row r="55" spans="3:19">
      <c r="C55" s="1" t="s">
        <v>166</v>
      </c>
      <c r="L55" s="1" t="str">
        <f>"X社｜"&amp;D4&amp;"｜"&amp;D31&amp;""</f>
        <v>X社｜株式会社ニトリホールディングス｜9843</v>
      </c>
      <c r="S55" s="7"/>
    </row>
    <row r="56" spans="3:19">
      <c r="C56" s="1" t="s">
        <v>167</v>
      </c>
      <c r="L56" s="1" t="s">
        <v>119</v>
      </c>
      <c r="M56" s="30">
        <v>33.436136292439613</v>
      </c>
      <c r="O56" s="7"/>
      <c r="S56" s="7"/>
    </row>
    <row r="57" spans="3:19">
      <c r="C57" s="1" t="s">
        <v>168</v>
      </c>
      <c r="L57" s="1" t="s">
        <v>147</v>
      </c>
      <c r="M57" s="30">
        <v>66.563863707560387</v>
      </c>
      <c r="O57" s="7"/>
      <c r="S57" s="7"/>
    </row>
    <row r="58" spans="3:19">
      <c r="C58" s="1" t="s">
        <v>169</v>
      </c>
      <c r="O58" s="7"/>
      <c r="S58" s="7"/>
    </row>
    <row r="59" spans="3:19">
      <c r="C59" s="1" t="s">
        <v>170</v>
      </c>
      <c r="L59" s="1" t="str">
        <f>D8&amp;"中央値"</f>
        <v>小売業中央値</v>
      </c>
      <c r="O59" s="7"/>
    </row>
    <row r="60" spans="3:19">
      <c r="C60" s="1" t="s">
        <v>171</v>
      </c>
      <c r="L60" s="1" t="s">
        <v>119</v>
      </c>
      <c r="M60" s="30">
        <v>5</v>
      </c>
      <c r="O60" s="7"/>
      <c r="P60" s="7"/>
      <c r="Q60" s="7"/>
    </row>
    <row r="61" spans="3:19">
      <c r="C61" s="1" t="s">
        <v>172</v>
      </c>
      <c r="L61" s="1" t="s">
        <v>147</v>
      </c>
      <c r="M61" s="30">
        <v>95</v>
      </c>
      <c r="O61" s="7"/>
      <c r="P61" s="7"/>
      <c r="Q61" s="7"/>
    </row>
    <row r="62" spans="3:19">
      <c r="C62" s="1" t="s">
        <v>173</v>
      </c>
      <c r="O62" s="7"/>
      <c r="P62" s="7"/>
      <c r="Q62" s="7"/>
    </row>
    <row r="63" spans="3:19">
      <c r="C63" s="1" t="s">
        <v>174</v>
      </c>
      <c r="L63" s="1" t="s">
        <v>148</v>
      </c>
      <c r="O63" s="7"/>
      <c r="P63" s="7"/>
      <c r="Q63" s="7"/>
    </row>
    <row r="64" spans="3:19">
      <c r="C64" s="1" t="s">
        <v>175</v>
      </c>
      <c r="L64" s="1" t="s">
        <v>119</v>
      </c>
      <c r="M64" s="1">
        <v>20.5</v>
      </c>
      <c r="O64" s="7"/>
      <c r="P64" s="7"/>
      <c r="Q64" s="7"/>
    </row>
    <row r="65" spans="3:17">
      <c r="C65" s="1" t="s">
        <v>176</v>
      </c>
      <c r="L65" s="1" t="s">
        <v>147</v>
      </c>
      <c r="M65" s="1">
        <v>79.5</v>
      </c>
      <c r="N65" s="7"/>
      <c r="O65" s="7"/>
      <c r="P65" s="7"/>
      <c r="Q65" s="7"/>
    </row>
    <row r="66" spans="3:17">
      <c r="C66" s="1" t="s">
        <v>177</v>
      </c>
      <c r="P66" s="7"/>
      <c r="Q66" s="7"/>
    </row>
    <row r="67" spans="3:17">
      <c r="C67" s="1" t="s">
        <v>178</v>
      </c>
      <c r="P67" s="7"/>
      <c r="Q67" s="7"/>
    </row>
    <row r="68" spans="3:17">
      <c r="C68" s="1" t="s">
        <v>179</v>
      </c>
      <c r="P68" s="7"/>
      <c r="Q68" s="7"/>
    </row>
    <row r="69" spans="3:17">
      <c r="C69" s="1" t="s">
        <v>180</v>
      </c>
    </row>
    <row r="70" spans="3:17">
      <c r="C70" s="1" t="s">
        <v>181</v>
      </c>
    </row>
    <row r="71" spans="3:17"/>
    <row r="72" spans="3:17"/>
    <row r="73" spans="3:17"/>
  </sheetData>
  <phoneticPr fontId="3"/>
  <dataValidations count="1">
    <dataValidation type="list" allowBlank="1" showInputMessage="1" showErrorMessage="1" sqref="D29" xr:uid="{272803A6-E22B-F94D-87C0-0A0093830CD4}">
      <formula1>"1000000,1000"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94DE-F63A-8E4D-9AB3-7572C2BAD30B}">
  <dimension ref="A1:XFC151"/>
  <sheetViews>
    <sheetView showGridLines="0" zoomScaleNormal="100" workbookViewId="0"/>
  </sheetViews>
  <sheetFormatPr baseColWidth="10" defaultColWidth="0" defaultRowHeight="15" zeroHeight="1"/>
  <cols>
    <col min="1" max="1" width="10.83203125" style="13" customWidth="1"/>
    <col min="2" max="2" width="13.1640625" style="13" customWidth="1"/>
    <col min="3" max="3" width="10.1640625" style="13" customWidth="1"/>
    <col min="4" max="5" width="10.83203125" style="13" customWidth="1"/>
    <col min="6" max="6" width="12" style="13" bestFit="1" customWidth="1"/>
    <col min="7" max="21" width="10.83203125" style="13" customWidth="1"/>
    <col min="22" max="26" width="10.83203125" style="13" hidden="1" customWidth="1"/>
    <col min="27" max="27" width="5.33203125" style="13" hidden="1" customWidth="1"/>
    <col min="28" max="16384" width="10.83203125" style="13" hidden="1"/>
  </cols>
  <sheetData>
    <row r="1" spans="3:7"/>
    <row r="2" spans="3:7"/>
    <row r="3" spans="3:7"/>
    <row r="4" spans="3:7"/>
    <row r="5" spans="3:7"/>
    <row r="6" spans="3:7"/>
    <row r="7" spans="3:7"/>
    <row r="8" spans="3:7"/>
    <row r="9" spans="3:7"/>
    <row r="10" spans="3:7"/>
    <row r="11" spans="3:7">
      <c r="C11" s="17"/>
    </row>
    <row r="12" spans="3:7">
      <c r="C12" s="17"/>
    </row>
    <row r="13" spans="3:7">
      <c r="C13" s="17"/>
      <c r="F13" s="17"/>
      <c r="G13" s="17"/>
    </row>
    <row r="14" spans="3:7">
      <c r="C14" s="17"/>
    </row>
    <row r="15" spans="3:7">
      <c r="C15" s="17"/>
    </row>
    <row r="16" spans="3:7">
      <c r="C16" s="17"/>
    </row>
    <row r="17" spans="3:3">
      <c r="C17" s="17"/>
    </row>
    <row r="18" spans="3:3">
      <c r="C18" s="17"/>
    </row>
    <row r="19" spans="3:3">
      <c r="C19" s="17"/>
    </row>
    <row r="20" spans="3:3">
      <c r="C20" s="17"/>
    </row>
    <row r="21" spans="3:3"/>
    <row r="22" spans="3:3"/>
    <row r="23" spans="3:3"/>
    <row r="24" spans="3:3"/>
    <row r="25" spans="3:3"/>
    <row r="26" spans="3:3"/>
    <row r="27" spans="3:3"/>
    <row r="28" spans="3:3"/>
    <row r="29" spans="3:3"/>
    <row r="30" spans="3:3"/>
    <row r="31" spans="3:3"/>
    <row r="32" spans="3: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spans="4:19"/>
    <row r="50" spans="4:19"/>
    <row r="51" spans="4:19"/>
    <row r="52" spans="4:19">
      <c r="D52" s="18"/>
      <c r="E52" s="18"/>
      <c r="F52" s="18"/>
      <c r="Q52" s="56" t="str">
        <f>IF('02_データ計算'!D7&lt;&gt;"-",HYPERLINK("https://zaimani.com/financial-analysis-catalog/"&amp;'02_データ計算'!D7,   "ザイマニ｜財務分析図鑑｜"&amp;'02_データ計算'!D7),"")</f>
        <v>ザイマニ｜財務分析図鑑｜9843</v>
      </c>
      <c r="R52" s="56"/>
      <c r="S52" s="56"/>
    </row>
    <row r="53" spans="4:19">
      <c r="D53" s="18"/>
      <c r="E53" s="18"/>
      <c r="F53" s="18"/>
    </row>
    <row r="54" spans="4:19" hidden="1">
      <c r="D54" s="18"/>
      <c r="E54" s="18"/>
      <c r="F54" s="18"/>
    </row>
    <row r="55" spans="4:19" hidden="1">
      <c r="D55" s="18"/>
      <c r="E55" s="18"/>
      <c r="F55" s="18"/>
    </row>
    <row r="56" spans="4:19" hidden="1">
      <c r="D56" s="18"/>
      <c r="E56" s="18"/>
      <c r="F56" s="18"/>
    </row>
    <row r="57" spans="4:19" hidden="1">
      <c r="D57" s="18"/>
      <c r="E57" s="18"/>
      <c r="F57" s="18"/>
    </row>
    <row r="58" spans="4:19" hidden="1">
      <c r="D58" s="18"/>
      <c r="E58" s="18"/>
      <c r="F58" s="18"/>
    </row>
    <row r="59" spans="4:19" hidden="1">
      <c r="D59" s="18"/>
      <c r="E59" s="18"/>
      <c r="F59" s="18"/>
    </row>
    <row r="60" spans="4:19" hidden="1">
      <c r="D60" s="18"/>
      <c r="E60" s="18"/>
      <c r="F60" s="18"/>
    </row>
    <row r="61" spans="4:19" hidden="1">
      <c r="D61" s="18"/>
      <c r="E61" s="18"/>
      <c r="F61" s="18"/>
    </row>
    <row r="63" spans="4:19" hidden="1">
      <c r="D63" s="18"/>
      <c r="F63" s="18"/>
    </row>
    <row r="64" spans="4:19" hidden="1">
      <c r="D64" s="18"/>
    </row>
    <row r="66" spans="4:5" hidden="1">
      <c r="D66" s="18"/>
    </row>
    <row r="67" spans="4:5" hidden="1">
      <c r="D67" s="18"/>
    </row>
    <row r="69" spans="4:5" hidden="1">
      <c r="D69" s="18"/>
    </row>
    <row r="70" spans="4:5" hidden="1">
      <c r="D70" s="18"/>
    </row>
    <row r="71" spans="4:5" hidden="1">
      <c r="E71" s="18"/>
    </row>
    <row r="86" spans="5:5" hidden="1">
      <c r="E86" s="18"/>
    </row>
    <row r="87" spans="5:5" hidden="1">
      <c r="E87" s="18"/>
    </row>
    <row r="88" spans="5:5" hidden="1">
      <c r="E88" s="18"/>
    </row>
    <row r="102" spans="4:10" hidden="1">
      <c r="G102" s="19"/>
      <c r="H102" s="19"/>
      <c r="I102" s="19"/>
      <c r="J102" s="19"/>
    </row>
    <row r="103" spans="4:10" hidden="1">
      <c r="G103" s="19"/>
      <c r="H103" s="19"/>
      <c r="I103" s="19"/>
      <c r="J103" s="19"/>
    </row>
    <row r="104" spans="4:10" hidden="1">
      <c r="D104" s="18"/>
      <c r="G104" s="19"/>
      <c r="H104" s="19"/>
      <c r="I104" s="19"/>
      <c r="J104" s="27"/>
    </row>
    <row r="105" spans="4:10" hidden="1">
      <c r="D105" s="18"/>
      <c r="G105" s="19"/>
      <c r="H105" s="19"/>
      <c r="I105" s="19"/>
      <c r="J105" s="19"/>
    </row>
    <row r="106" spans="4:10" hidden="1">
      <c r="D106" s="18"/>
      <c r="G106" s="19"/>
      <c r="H106" s="19"/>
      <c r="I106" s="19"/>
      <c r="J106" s="27"/>
    </row>
    <row r="107" spans="4:10" hidden="1">
      <c r="D107" s="18"/>
      <c r="G107" s="19"/>
      <c r="H107" s="19"/>
      <c r="I107" s="19"/>
      <c r="J107" s="19"/>
    </row>
    <row r="108" spans="4:10" hidden="1">
      <c r="D108" s="18"/>
      <c r="G108" s="19"/>
      <c r="H108" s="19"/>
      <c r="I108" s="19"/>
      <c r="J108" s="19"/>
    </row>
    <row r="109" spans="4:10" hidden="1">
      <c r="G109" s="20"/>
      <c r="H109" s="20"/>
      <c r="I109" s="20"/>
      <c r="J109" s="20"/>
    </row>
    <row r="110" spans="4:10" hidden="1">
      <c r="G110" s="19"/>
      <c r="H110" s="19"/>
      <c r="I110" s="19"/>
      <c r="J110" s="19"/>
    </row>
    <row r="111" spans="4:10" hidden="1">
      <c r="G111" s="20"/>
      <c r="H111" s="20"/>
      <c r="I111" s="20"/>
      <c r="J111" s="20"/>
    </row>
    <row r="112" spans="4:10" hidden="1">
      <c r="D112" s="25"/>
      <c r="G112" s="19"/>
      <c r="H112" s="19"/>
      <c r="I112" s="19"/>
      <c r="J112" s="19"/>
    </row>
    <row r="113" spans="4:10 16383:16383" hidden="1">
      <c r="D113" s="18"/>
      <c r="G113" s="19"/>
      <c r="H113" s="19"/>
      <c r="I113" s="19"/>
      <c r="J113" s="19"/>
    </row>
    <row r="114" spans="4:10 16383:16383" hidden="1">
      <c r="G114" s="19"/>
      <c r="H114" s="19"/>
      <c r="I114" s="19"/>
    </row>
    <row r="115" spans="4:10 16383:16383" hidden="1">
      <c r="D115" s="23"/>
      <c r="G115" s="27"/>
      <c r="H115" s="27"/>
      <c r="I115" s="27"/>
      <c r="J115" s="27"/>
      <c r="XFC115" s="13">
        <f t="shared" ref="XFC115:XFC126" si="0">SUM(C115:XFB115)</f>
        <v>0</v>
      </c>
    </row>
    <row r="116" spans="4:10 16383:16383" hidden="1">
      <c r="D116" s="23"/>
      <c r="G116" s="19"/>
      <c r="H116" s="27"/>
      <c r="I116" s="27"/>
      <c r="J116" s="27"/>
      <c r="XFC116" s="13">
        <f>SUM(C116:XFB116)</f>
        <v>0</v>
      </c>
    </row>
    <row r="117" spans="4:10 16383:16383" hidden="1">
      <c r="G117" s="19"/>
      <c r="H117" s="19"/>
      <c r="I117" s="19"/>
      <c r="J117" s="19"/>
      <c r="XFC117" s="13">
        <f t="shared" si="0"/>
        <v>0</v>
      </c>
    </row>
    <row r="118" spans="4:10 16383:16383" hidden="1">
      <c r="D118" s="24"/>
      <c r="G118" s="19"/>
      <c r="H118" s="19"/>
      <c r="I118" s="19"/>
      <c r="J118" s="19"/>
      <c r="XFC118" s="13">
        <f t="shared" si="0"/>
        <v>0</v>
      </c>
    </row>
    <row r="119" spans="4:10 16383:16383" hidden="1">
      <c r="F119" s="26"/>
      <c r="G119" s="27"/>
      <c r="H119" s="27"/>
      <c r="I119" s="27"/>
      <c r="J119" s="27"/>
      <c r="XFC119" s="13">
        <f t="shared" si="0"/>
        <v>0</v>
      </c>
    </row>
    <row r="120" spans="4:10 16383:16383" hidden="1">
      <c r="F120" s="26"/>
      <c r="G120" s="27"/>
      <c r="H120" s="27"/>
      <c r="I120" s="27"/>
      <c r="J120" s="27"/>
      <c r="XFC120" s="13">
        <f t="shared" si="0"/>
        <v>0</v>
      </c>
    </row>
    <row r="121" spans="4:10 16383:16383" hidden="1">
      <c r="G121" s="21"/>
      <c r="H121" s="21"/>
      <c r="I121" s="21"/>
      <c r="J121" s="21"/>
      <c r="XFC121" s="13">
        <f t="shared" si="0"/>
        <v>0</v>
      </c>
    </row>
    <row r="122" spans="4:10 16383:16383" hidden="1">
      <c r="G122" s="19"/>
      <c r="H122" s="19"/>
      <c r="I122" s="19"/>
      <c r="J122" s="19"/>
      <c r="XFC122" s="13">
        <f t="shared" si="0"/>
        <v>0</v>
      </c>
    </row>
    <row r="123" spans="4:10 16383:16383" hidden="1">
      <c r="D123" s="19"/>
      <c r="G123" s="21"/>
      <c r="H123" s="21"/>
      <c r="I123" s="21"/>
      <c r="J123" s="21"/>
      <c r="XFC123" s="13">
        <f t="shared" si="0"/>
        <v>0</v>
      </c>
    </row>
    <row r="124" spans="4:10 16383:16383" hidden="1">
      <c r="G124" s="19"/>
      <c r="H124" s="19"/>
      <c r="I124" s="19"/>
      <c r="J124" s="19"/>
      <c r="XFC124" s="13">
        <f t="shared" si="0"/>
        <v>0</v>
      </c>
    </row>
    <row r="125" spans="4:10 16383:16383" hidden="1">
      <c r="G125" s="22"/>
      <c r="H125" s="22"/>
      <c r="I125" s="22"/>
      <c r="J125" s="22"/>
      <c r="XFC125" s="13">
        <f t="shared" si="0"/>
        <v>0</v>
      </c>
    </row>
    <row r="126" spans="4:10 16383:16383" hidden="1">
      <c r="XFC126" s="13">
        <f t="shared" si="0"/>
        <v>0</v>
      </c>
    </row>
    <row r="127" spans="4:10 16383:16383" hidden="1">
      <c r="G127" s="22"/>
      <c r="H127" s="22"/>
      <c r="I127" s="22"/>
      <c r="J127" s="22"/>
    </row>
    <row r="128" spans="4:10 16383:16383" hidden="1">
      <c r="H128" s="18"/>
    </row>
    <row r="129" spans="3:15" hidden="1">
      <c r="G129" s="21"/>
      <c r="H129" s="21"/>
      <c r="I129" s="22"/>
      <c r="J129" s="22"/>
    </row>
    <row r="130" spans="3:15" hidden="1">
      <c r="G130" s="21"/>
      <c r="H130" s="21"/>
    </row>
    <row r="131" spans="3:15" hidden="1">
      <c r="G131" s="21"/>
      <c r="H131" s="21"/>
      <c r="I131" s="21"/>
      <c r="J131" s="21"/>
      <c r="N131" s="22"/>
      <c r="O131" s="22"/>
    </row>
    <row r="132" spans="3:15" hidden="1">
      <c r="G132" s="19"/>
      <c r="H132" s="19"/>
      <c r="I132" s="19"/>
      <c r="J132" s="19"/>
      <c r="N132" s="22"/>
      <c r="O132" s="22"/>
    </row>
    <row r="133" spans="3:15" hidden="1">
      <c r="G133" s="21"/>
      <c r="H133" s="21"/>
      <c r="I133" s="21"/>
      <c r="J133" s="21"/>
      <c r="N133" s="22"/>
      <c r="O133" s="22"/>
    </row>
    <row r="134" spans="3:15" hidden="1">
      <c r="G134" s="19"/>
      <c r="H134" s="19"/>
      <c r="I134" s="19"/>
      <c r="J134" s="19"/>
    </row>
    <row r="135" spans="3:15" hidden="1">
      <c r="G135" s="23"/>
      <c r="H135" s="23"/>
      <c r="I135" s="23"/>
      <c r="J135" s="23"/>
    </row>
    <row r="136" spans="3:15" hidden="1">
      <c r="C136" s="19"/>
      <c r="G136" s="18"/>
      <c r="H136" s="18"/>
    </row>
    <row r="140" spans="3:15" hidden="1">
      <c r="E140" s="18"/>
    </row>
    <row r="141" spans="3:15" hidden="1">
      <c r="E141" s="18"/>
    </row>
    <row r="142" spans="3:15" hidden="1">
      <c r="E142" s="18"/>
    </row>
    <row r="143" spans="3:15" hidden="1">
      <c r="E143" s="18"/>
    </row>
    <row r="144" spans="3:15" hidden="1">
      <c r="E144" s="18"/>
    </row>
    <row r="147" spans="4:9" hidden="1">
      <c r="D147" s="18"/>
      <c r="E147" s="18"/>
    </row>
    <row r="148" spans="4:9" hidden="1">
      <c r="E148" s="18"/>
      <c r="F148" s="18"/>
    </row>
    <row r="149" spans="4:9" hidden="1">
      <c r="E149" s="18"/>
      <c r="G149" s="18"/>
      <c r="H149" s="18"/>
      <c r="I149" s="18"/>
    </row>
    <row r="150" spans="4:9" hidden="1">
      <c r="E150" s="18"/>
    </row>
    <row r="151" spans="4:9" hidden="1">
      <c r="E151" s="18"/>
    </row>
  </sheetData>
  <mergeCells count="1">
    <mergeCell ref="Q52:S52"/>
  </mergeCells>
  <phoneticPr fontId="3"/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3" name="Check Box 1">
              <controlPr defaultSize="0" autoFill="0" autoLine="0" autoPict="0">
                <anchor moveWithCells="1">
                  <from>
                    <xdr:col>1</xdr:col>
                    <xdr:colOff>177800</xdr:colOff>
                    <xdr:row>44</xdr:row>
                    <xdr:rowOff>25400</xdr:rowOff>
                  </from>
                  <to>
                    <xdr:col>2</xdr:col>
                    <xdr:colOff>88900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4" name="Check Box 2">
              <controlPr defaultSize="0" autoFill="0" autoLine="0" autoPict="0">
                <anchor moveWithCells="1">
                  <from>
                    <xdr:col>1</xdr:col>
                    <xdr:colOff>177800</xdr:colOff>
                    <xdr:row>40</xdr:row>
                    <xdr:rowOff>38100</xdr:rowOff>
                  </from>
                  <to>
                    <xdr:col>2</xdr:col>
                    <xdr:colOff>88900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5" name="Check Box 3">
              <controlPr defaultSize="0" autoFill="0" autoLine="0" autoPict="0">
                <anchor moveWithCells="1">
                  <from>
                    <xdr:col>1</xdr:col>
                    <xdr:colOff>177800</xdr:colOff>
                    <xdr:row>28</xdr:row>
                    <xdr:rowOff>38100</xdr:rowOff>
                  </from>
                  <to>
                    <xdr:col>2</xdr:col>
                    <xdr:colOff>88900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6" name="Check Box 7">
              <controlPr defaultSize="0" autoFill="0" autoLine="0" autoPict="0">
                <anchor moveWithCells="1">
                  <from>
                    <xdr:col>1</xdr:col>
                    <xdr:colOff>177800</xdr:colOff>
                    <xdr:row>32</xdr:row>
                    <xdr:rowOff>38100</xdr:rowOff>
                  </from>
                  <to>
                    <xdr:col>2</xdr:col>
                    <xdr:colOff>88900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7" name="Check Box 1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38100</xdr:rowOff>
                  </from>
                  <to>
                    <xdr:col>2</xdr:col>
                    <xdr:colOff>88900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8" name="Check Box 11">
              <controlPr defaultSize="0" autoFill="0" autoLine="0" autoPict="0">
                <anchor moveWithCells="1">
                  <from>
                    <xdr:col>1</xdr:col>
                    <xdr:colOff>177800</xdr:colOff>
                    <xdr:row>24</xdr:row>
                    <xdr:rowOff>38100</xdr:rowOff>
                  </from>
                  <to>
                    <xdr:col>2</xdr:col>
                    <xdr:colOff>88900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00_目次</vt:lpstr>
      <vt:lpstr>01_データ入力</vt:lpstr>
      <vt:lpstr>02_データ計算</vt:lpstr>
      <vt:lpstr>03_01_X社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2022-02-19T12:15:36Z</cp:lastPrinted>
  <dcterms:created xsi:type="dcterms:W3CDTF">2018-09-16T16:31:19Z</dcterms:created>
  <dcterms:modified xsi:type="dcterms:W3CDTF">2022-07-29T13:10:56Z</dcterms:modified>
  <cp:category/>
</cp:coreProperties>
</file>